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BCE" sheetId="2" r:id="rId1"/>
    <sheet name="Analisis de Cuentas" sheetId="3" r:id="rId2"/>
    <sheet name="Apertura" sheetId="1" r:id="rId3"/>
    <sheet name="F29" sheetId="11" r:id="rId4"/>
    <sheet name="Cot prev" sheetId="13" r:id="rId5"/>
    <sheet name="LR" sheetId="14" r:id="rId6"/>
  </sheets>
  <definedNames>
    <definedName name="_xlnm.Print_Area" localSheetId="1">'Analisis de Cuentas'!$A$1:$K$393</definedName>
    <definedName name="_xlnm.Print_Area" localSheetId="2">Apertura!$A$2:$F$17</definedName>
    <definedName name="_xlnm.Print_Titles" localSheetId="1">'Analisis de Cuentas'!$1:$7</definedName>
    <definedName name="_xlnm.Print_Titles" localSheetId="0">BCE!$1:$8</definedName>
  </definedNames>
  <calcPr calcId="152511"/>
</workbook>
</file>

<file path=xl/calcChain.xml><?xml version="1.0" encoding="utf-8"?>
<calcChain xmlns="http://schemas.openxmlformats.org/spreadsheetml/2006/main">
  <c r="K82" i="2" l="1"/>
  <c r="B6" i="11" l="1"/>
  <c r="M270" i="3" l="1"/>
  <c r="G150" i="3" l="1"/>
  <c r="K353" i="3" l="1"/>
  <c r="G353" i="3"/>
  <c r="H353" i="3"/>
  <c r="M353" i="3"/>
  <c r="N353" i="3" l="1"/>
  <c r="I3" i="13"/>
  <c r="K262" i="3" l="1"/>
  <c r="K332" i="3" l="1"/>
  <c r="K341" i="3"/>
  <c r="M341" i="3"/>
  <c r="H341" i="3"/>
  <c r="G341" i="3"/>
  <c r="O2" i="3"/>
  <c r="M361" i="3" l="1"/>
  <c r="K394" i="3" l="1"/>
  <c r="G394" i="3" l="1"/>
  <c r="H394" i="3"/>
  <c r="M394" i="3"/>
  <c r="K88" i="3" l="1"/>
  <c r="H3" i="13" l="1"/>
  <c r="H7" i="13"/>
  <c r="H6" i="13"/>
  <c r="H5" i="13"/>
  <c r="H4" i="13"/>
  <c r="J14" i="1"/>
  <c r="I14" i="1"/>
  <c r="H14" i="1"/>
  <c r="J13" i="1"/>
  <c r="I13" i="1"/>
  <c r="H13" i="1"/>
  <c r="J12" i="1"/>
  <c r="I12" i="1"/>
  <c r="H12" i="1"/>
  <c r="J11" i="1"/>
  <c r="I11" i="1"/>
  <c r="H11" i="1"/>
  <c r="J9" i="1"/>
  <c r="I9" i="1"/>
  <c r="H9" i="1"/>
  <c r="J8" i="1"/>
  <c r="I8" i="1"/>
  <c r="H8" i="1"/>
  <c r="I9" i="13" l="1"/>
  <c r="AH18" i="13" l="1"/>
  <c r="AH17" i="13"/>
  <c r="AC14" i="13"/>
  <c r="AE6" i="13" s="1"/>
  <c r="AH12" i="13"/>
  <c r="AG11" i="13"/>
  <c r="AH11" i="13" s="1"/>
  <c r="AF11" i="13"/>
  <c r="AA11" i="13"/>
  <c r="AA15" i="13" s="1"/>
  <c r="AH10" i="13"/>
  <c r="AG10" i="13"/>
  <c r="AF10" i="13"/>
  <c r="AG9" i="13"/>
  <c r="AH9" i="13" s="1"/>
  <c r="AF9" i="13"/>
  <c r="AE8" i="13"/>
  <c r="AB8" i="13"/>
  <c r="AG7" i="13"/>
  <c r="AH7" i="13" s="1"/>
  <c r="AF7" i="13"/>
  <c r="AG6" i="13"/>
  <c r="AF6" i="13"/>
  <c r="AB6" i="13"/>
  <c r="AH5" i="13"/>
  <c r="AE5" i="13"/>
  <c r="AB5" i="13"/>
  <c r="A6" i="11"/>
  <c r="B8" i="11"/>
  <c r="A5" i="11"/>
  <c r="A1" i="11"/>
  <c r="F18" i="1"/>
  <c r="E14" i="1"/>
  <c r="D14" i="1"/>
  <c r="E13" i="1"/>
  <c r="D13" i="1"/>
  <c r="E12" i="1"/>
  <c r="D12" i="1"/>
  <c r="E11" i="1"/>
  <c r="D11" i="1"/>
  <c r="E10" i="1"/>
  <c r="E9" i="1"/>
  <c r="D9" i="1"/>
  <c r="E8" i="1"/>
  <c r="D8" i="1"/>
  <c r="A5" i="1"/>
  <c r="A2" i="1"/>
  <c r="M390" i="3"/>
  <c r="H390" i="3"/>
  <c r="G390" i="3"/>
  <c r="M386" i="3"/>
  <c r="K386" i="3"/>
  <c r="H386" i="3"/>
  <c r="G386" i="3"/>
  <c r="M382" i="3"/>
  <c r="K382" i="3"/>
  <c r="H382" i="3"/>
  <c r="G382" i="3"/>
  <c r="K377" i="3"/>
  <c r="M377" i="3"/>
  <c r="H377" i="3"/>
  <c r="G377" i="3"/>
  <c r="K373" i="3"/>
  <c r="M373" i="3"/>
  <c r="H373" i="3"/>
  <c r="G373" i="3"/>
  <c r="K369" i="3"/>
  <c r="H369" i="3"/>
  <c r="G369" i="3"/>
  <c r="M365" i="3"/>
  <c r="K365" i="3"/>
  <c r="H365" i="3"/>
  <c r="G365" i="3"/>
  <c r="K361" i="3"/>
  <c r="N361" i="3" s="1"/>
  <c r="H361" i="3"/>
  <c r="G361" i="3"/>
  <c r="M357" i="3"/>
  <c r="K357" i="3"/>
  <c r="H357" i="3"/>
  <c r="G357" i="3"/>
  <c r="M349" i="3"/>
  <c r="K349" i="3"/>
  <c r="H349" i="3"/>
  <c r="G349" i="3"/>
  <c r="M345" i="3"/>
  <c r="K345" i="3"/>
  <c r="H345" i="3"/>
  <c r="G345" i="3"/>
  <c r="M332" i="3"/>
  <c r="H332" i="3"/>
  <c r="G332" i="3"/>
  <c r="M327" i="3"/>
  <c r="K327" i="3"/>
  <c r="H327" i="3"/>
  <c r="G327" i="3"/>
  <c r="K323" i="3"/>
  <c r="H323" i="3"/>
  <c r="G323" i="3"/>
  <c r="M319" i="3"/>
  <c r="K319" i="3"/>
  <c r="H319" i="3"/>
  <c r="G319" i="3"/>
  <c r="M312" i="3"/>
  <c r="K312" i="3"/>
  <c r="H312" i="3"/>
  <c r="G312" i="3"/>
  <c r="M307" i="3"/>
  <c r="K307" i="3"/>
  <c r="H307" i="3"/>
  <c r="G307" i="3"/>
  <c r="M302" i="3"/>
  <c r="K302" i="3"/>
  <c r="H302" i="3"/>
  <c r="G302" i="3"/>
  <c r="M297" i="3"/>
  <c r="K297" i="3"/>
  <c r="H297" i="3"/>
  <c r="G297" i="3"/>
  <c r="M289" i="3"/>
  <c r="K289" i="3"/>
  <c r="H289" i="3"/>
  <c r="G289" i="3"/>
  <c r="M283" i="3"/>
  <c r="K283" i="3"/>
  <c r="H283" i="3"/>
  <c r="G283" i="3"/>
  <c r="M279" i="3"/>
  <c r="K279" i="3"/>
  <c r="H279" i="3"/>
  <c r="G279" i="3"/>
  <c r="M275" i="3"/>
  <c r="K275" i="3"/>
  <c r="H275" i="3"/>
  <c r="G275" i="3"/>
  <c r="K270" i="3"/>
  <c r="N270" i="3" s="1"/>
  <c r="H270" i="3"/>
  <c r="G270" i="3"/>
  <c r="K266" i="3"/>
  <c r="N266" i="3" s="1"/>
  <c r="H266" i="3"/>
  <c r="G266" i="3"/>
  <c r="H262" i="3"/>
  <c r="G262" i="3"/>
  <c r="M251" i="3"/>
  <c r="K251" i="3"/>
  <c r="H251" i="3"/>
  <c r="G251" i="3"/>
  <c r="M241" i="3"/>
  <c r="K241" i="3"/>
  <c r="H241" i="3"/>
  <c r="G241" i="3"/>
  <c r="M218" i="3"/>
  <c r="K218" i="3"/>
  <c r="H218" i="3"/>
  <c r="G218" i="3"/>
  <c r="M214" i="3"/>
  <c r="K214" i="3"/>
  <c r="H214" i="3"/>
  <c r="G214" i="3"/>
  <c r="H210" i="3"/>
  <c r="G210" i="3"/>
  <c r="M196" i="3"/>
  <c r="K196" i="3"/>
  <c r="H196" i="3"/>
  <c r="G196" i="3"/>
  <c r="K188" i="3"/>
  <c r="K185" i="3"/>
  <c r="K182" i="3"/>
  <c r="K179" i="3"/>
  <c r="K175" i="3"/>
  <c r="M175" i="3" s="1"/>
  <c r="H175" i="3"/>
  <c r="G175" i="3"/>
  <c r="K166" i="3"/>
  <c r="K163" i="3"/>
  <c r="K160" i="3"/>
  <c r="K157" i="3"/>
  <c r="K153" i="3"/>
  <c r="M153" i="3" s="1"/>
  <c r="H153" i="3"/>
  <c r="G153" i="3"/>
  <c r="K145" i="3"/>
  <c r="K142" i="3"/>
  <c r="K139" i="3"/>
  <c r="K84" i="3"/>
  <c r="H84" i="3"/>
  <c r="G84" i="3"/>
  <c r="K75" i="3"/>
  <c r="K72" i="3"/>
  <c r="K69" i="3"/>
  <c r="K66" i="3"/>
  <c r="H62" i="3"/>
  <c r="G62" i="3"/>
  <c r="K53" i="3"/>
  <c r="K50" i="3"/>
  <c r="K47" i="3"/>
  <c r="K44" i="3"/>
  <c r="K40" i="3"/>
  <c r="M40" i="3" s="1"/>
  <c r="H40" i="3"/>
  <c r="G40" i="3"/>
  <c r="G34" i="3"/>
  <c r="K29" i="3"/>
  <c r="K26" i="3"/>
  <c r="K23" i="3"/>
  <c r="K17" i="3"/>
  <c r="K13" i="3"/>
  <c r="M13" i="3" s="1"/>
  <c r="H13" i="3"/>
  <c r="G13" i="3"/>
  <c r="M8" i="3"/>
  <c r="K8" i="3"/>
  <c r="H8" i="3"/>
  <c r="G8" i="3"/>
  <c r="A1" i="3"/>
  <c r="C81" i="2"/>
  <c r="N357" i="3" l="1"/>
  <c r="C15" i="1"/>
  <c r="D10" i="1"/>
  <c r="F10" i="1" s="1"/>
  <c r="F11" i="1"/>
  <c r="F12" i="1"/>
  <c r="K81" i="2"/>
  <c r="AE11" i="13"/>
  <c r="AB11" i="13"/>
  <c r="AG20" i="13"/>
  <c r="AH6" i="13"/>
  <c r="AH14" i="13"/>
  <c r="AC20" i="13"/>
  <c r="AC21" i="13" s="1"/>
  <c r="F14" i="1"/>
  <c r="F9" i="1"/>
  <c r="E15" i="1"/>
  <c r="F13" i="1"/>
  <c r="F8" i="1"/>
  <c r="N275" i="3"/>
  <c r="K78" i="3"/>
  <c r="K81" i="3" s="1"/>
  <c r="N62" i="3" s="1"/>
  <c r="N241" i="3"/>
  <c r="N279" i="3"/>
  <c r="N283" i="3"/>
  <c r="N289" i="3"/>
  <c r="N297" i="3"/>
  <c r="N302" i="3"/>
  <c r="N312" i="3"/>
  <c r="N319" i="3"/>
  <c r="N214" i="3"/>
  <c r="N218" i="3"/>
  <c r="N251" i="3"/>
  <c r="K148" i="3"/>
  <c r="K151" i="3" s="1"/>
  <c r="N84" i="3" s="1"/>
  <c r="N327" i="3"/>
  <c r="N345" i="3"/>
  <c r="N349" i="3"/>
  <c r="N365" i="3"/>
  <c r="N382" i="3"/>
  <c r="N386" i="3"/>
  <c r="K169" i="3"/>
  <c r="K172" i="3" s="1"/>
  <c r="N153" i="3" s="1"/>
  <c r="K191" i="3"/>
  <c r="K194" i="3" s="1"/>
  <c r="N175" i="3" s="1"/>
  <c r="N307" i="3"/>
  <c r="K56" i="3"/>
  <c r="K59" i="3" s="1"/>
  <c r="N40" i="3" s="1"/>
  <c r="N373" i="3"/>
  <c r="N196" i="3"/>
  <c r="K32" i="3"/>
  <c r="K35" i="3" s="1"/>
  <c r="N13" i="3" s="1"/>
  <c r="M84" i="3"/>
  <c r="N377" i="3"/>
  <c r="N8" i="3"/>
  <c r="M62" i="3"/>
  <c r="M2" i="3" l="1"/>
  <c r="O3" i="3" s="1"/>
  <c r="D15" i="1"/>
  <c r="F15" i="1"/>
  <c r="F17" i="1" s="1"/>
  <c r="F19" i="1" s="1"/>
  <c r="K390" i="3" l="1"/>
  <c r="N390" i="3" s="1"/>
  <c r="N394" i="3" l="1"/>
  <c r="N341" i="3"/>
  <c r="N332" i="3"/>
  <c r="N2" i="3" l="1"/>
</calcChain>
</file>

<file path=xl/sharedStrings.xml><?xml version="1.0" encoding="utf-8"?>
<sst xmlns="http://schemas.openxmlformats.org/spreadsheetml/2006/main" count="670" uniqueCount="317">
  <si>
    <t>Razón Social</t>
  </si>
  <si>
    <t>PARTIDO DEMOCRATA CRISTIANO</t>
  </si>
  <si>
    <t>Rut</t>
  </si>
  <si>
    <t>71468400-0</t>
  </si>
  <si>
    <t>Dirección</t>
  </si>
  <si>
    <t>AVDA LIB. BDO O'HIGGINS Nº 1460</t>
  </si>
  <si>
    <t>BALANCE GENERAL</t>
  </si>
  <si>
    <t>Giro</t>
  </si>
  <si>
    <t>PARTIDO POLITICO</t>
  </si>
  <si>
    <t>11010301</t>
  </si>
  <si>
    <t>Banco Santander 9992322-9</t>
  </si>
  <si>
    <t>11010302</t>
  </si>
  <si>
    <t>Banco Santander 6549350-0</t>
  </si>
  <si>
    <t>11010303</t>
  </si>
  <si>
    <t>Banco Santander 6626084-4</t>
  </si>
  <si>
    <t>11010400</t>
  </si>
  <si>
    <t>Fondo por Rendir</t>
  </si>
  <si>
    <t>Vale Vista</t>
  </si>
  <si>
    <t>11060600</t>
  </si>
  <si>
    <t>Deudores Varios</t>
  </si>
  <si>
    <t>11060700</t>
  </si>
  <si>
    <t>Anticipo Honorarios</t>
  </si>
  <si>
    <t>11060800</t>
  </si>
  <si>
    <t>Préstamos al Personal</t>
  </si>
  <si>
    <t>11100400</t>
  </si>
  <si>
    <t>Gastos Anticipados</t>
  </si>
  <si>
    <t>12010300</t>
  </si>
  <si>
    <t>Terrenos</t>
  </si>
  <si>
    <t>12020800</t>
  </si>
  <si>
    <t>Construcciones</t>
  </si>
  <si>
    <t>12030400</t>
  </si>
  <si>
    <t>Equipos Computacionales</t>
  </si>
  <si>
    <t>12030500</t>
  </si>
  <si>
    <t>Muebles y Útiles</t>
  </si>
  <si>
    <t>12060200</t>
  </si>
  <si>
    <t>Depreciación Maquinarias y Equipos</t>
  </si>
  <si>
    <t>21050100</t>
  </si>
  <si>
    <t>Proveedores nacionales</t>
  </si>
  <si>
    <t>21050200</t>
  </si>
  <si>
    <t>Honorarios por pagar</t>
  </si>
  <si>
    <t>21050300</t>
  </si>
  <si>
    <t>Remuneraciones por pagar</t>
  </si>
  <si>
    <t>21080401</t>
  </si>
  <si>
    <t>AFP</t>
  </si>
  <si>
    <t>21080402</t>
  </si>
  <si>
    <t>ISAPRE</t>
  </si>
  <si>
    <t>21080404</t>
  </si>
  <si>
    <t>Mutual de Seguridad CCHC por pagar</t>
  </si>
  <si>
    <t>21080405</t>
  </si>
  <si>
    <t>CCAF Los Andes por pagar</t>
  </si>
  <si>
    <t>21080406</t>
  </si>
  <si>
    <t>INP por pagar</t>
  </si>
  <si>
    <t>21080407</t>
  </si>
  <si>
    <t>Cotizaciones previsionales por pagar</t>
  </si>
  <si>
    <t>21080502</t>
  </si>
  <si>
    <t>Retenciones Honorarios y Dietas</t>
  </si>
  <si>
    <t>21080503</t>
  </si>
  <si>
    <t>Retenciones Impto. Unico 2º Categ.</t>
  </si>
  <si>
    <t>23010000</t>
  </si>
  <si>
    <t>Capital Pagado</t>
  </si>
  <si>
    <t>23020000</t>
  </si>
  <si>
    <t>Reservas Revalorizacion del Capital</t>
  </si>
  <si>
    <t>23070300</t>
  </si>
  <si>
    <t>Pérdidas Acumuladas (Menos)</t>
  </si>
  <si>
    <t>Sueldo Fijo</t>
  </si>
  <si>
    <t>Sueldo Variable</t>
  </si>
  <si>
    <t>Asignaciones</t>
  </si>
  <si>
    <t>Aporte Patronal</t>
  </si>
  <si>
    <t>Arriendos de Sedes</t>
  </si>
  <si>
    <t>Gastos Comunes</t>
  </si>
  <si>
    <t>Servicios Básicos</t>
  </si>
  <si>
    <t>Gastos de conectividad</t>
  </si>
  <si>
    <t>Artículos de Oficina</t>
  </si>
  <si>
    <t>Mantención y Reparación</t>
  </si>
  <si>
    <t>Asesoría Contable-Tributaria</t>
  </si>
  <si>
    <t>Gastos Notariales y Judiciales</t>
  </si>
  <si>
    <t>Gastos de Alimentación</t>
  </si>
  <si>
    <t>Gastos menores</t>
  </si>
  <si>
    <t>Cotizaciones Ordinarias</t>
  </si>
  <si>
    <t>Cotizaciones Extraordinarias</t>
  </si>
  <si>
    <t>Totales</t>
  </si>
  <si>
    <t>Enero</t>
  </si>
  <si>
    <t>Día</t>
  </si>
  <si>
    <t>Mes</t>
  </si>
  <si>
    <t>Número</t>
  </si>
  <si>
    <t>Tipo</t>
  </si>
  <si>
    <t>TD</t>
  </si>
  <si>
    <t>Documento</t>
  </si>
  <si>
    <t xml:space="preserve"> Glosa</t>
  </si>
  <si>
    <t>Saldo</t>
  </si>
  <si>
    <t xml:space="preserve">  Traspaso</t>
  </si>
  <si>
    <t>Diferencia</t>
  </si>
  <si>
    <t xml:space="preserve">  Egreso</t>
  </si>
  <si>
    <t>TAMAHI CARO</t>
  </si>
  <si>
    <t>SALDO DE APERTURA / TERRENOS</t>
  </si>
  <si>
    <t>SALDO DE APERTURA / CONSTRUCCIONES</t>
  </si>
  <si>
    <t>SALDO DE APERTURA / EQUIPOS COMPUTACIONALES</t>
  </si>
  <si>
    <t>SALDO DE APERTURA / DEPRECIACION ACUMULADA</t>
  </si>
  <si>
    <t>Saldo Contable</t>
  </si>
  <si>
    <t>Conciliación bancaria</t>
  </si>
  <si>
    <t>CHEQUES GIRADOS Y NO COBRADOS</t>
  </si>
  <si>
    <t>GIROS PENDIENTES DE CONTABILIZAR</t>
  </si>
  <si>
    <t>DEPOSITOS PENDIENTES DE CONTABILIZAR</t>
  </si>
  <si>
    <t>DEPOSITOS EN TRÁNSITO</t>
  </si>
  <si>
    <t>SALDO CONCILIACION</t>
  </si>
  <si>
    <t>SALDO BANCO igual cartola</t>
  </si>
  <si>
    <t>DIFERENCIA</t>
  </si>
  <si>
    <t>Saldo Contable al</t>
  </si>
  <si>
    <t>Egr</t>
  </si>
  <si>
    <t>Cuenta</t>
  </si>
  <si>
    <t>Descripción</t>
  </si>
  <si>
    <t>Suma Débitos</t>
  </si>
  <si>
    <t>Suma Créditos</t>
  </si>
  <si>
    <t>Saldo Deudor</t>
  </si>
  <si>
    <t>Saldo Acreedor</t>
  </si>
  <si>
    <t>Inventarios Activos</t>
  </si>
  <si>
    <t>Inventarios Pasivos</t>
  </si>
  <si>
    <t>Resultado Pérdida</t>
  </si>
  <si>
    <t>Resultado Ganancia</t>
  </si>
  <si>
    <t>Otros Documentos por Cobrar</t>
  </si>
  <si>
    <t>Anticipo Proveedores</t>
  </si>
  <si>
    <t>Otras cuentas por pagar</t>
  </si>
  <si>
    <t>Gastos de Viaje y Traslados</t>
  </si>
  <si>
    <t>Comisión Banco</t>
  </si>
  <si>
    <t>Total General</t>
  </si>
  <si>
    <t>SUMAS IGUALES</t>
  </si>
  <si>
    <t>Febrero</t>
  </si>
  <si>
    <t>ANITA MARIA LUQUE ZAPATA</t>
  </si>
  <si>
    <t>RENDICION DE GASTOS TAMAHI CARO CHQ 4531640</t>
  </si>
  <si>
    <t>MUEBLES OFICINA JDC</t>
  </si>
  <si>
    <t>CIRCULO AZUL</t>
  </si>
  <si>
    <t>EDUARDO JAVIER HERNANDEZ ASTUD</t>
  </si>
  <si>
    <t>Resultado ejercicio</t>
  </si>
  <si>
    <t>ok</t>
  </si>
  <si>
    <t>Diferencia Rendición</t>
  </si>
  <si>
    <t>CARTOLA 35 AL 31/05/2016</t>
  </si>
  <si>
    <t>SANTA LUCIA SAC</t>
  </si>
  <si>
    <t>Análisis de Cuentas</t>
  </si>
  <si>
    <t>Facturas por Recibir</t>
  </si>
  <si>
    <t>Arriendos percibidos Linares</t>
  </si>
  <si>
    <t>Otros Gastos de Administración</t>
  </si>
  <si>
    <t>Honorarios Partido</t>
  </si>
  <si>
    <t>Gastos actividad de Fomento (Publicidad y difusión</t>
  </si>
  <si>
    <t>Cuenta Unica 0-000-7030524-0</t>
  </si>
  <si>
    <t>Otros Gastos</t>
  </si>
  <si>
    <t>Maquinarias</t>
  </si>
  <si>
    <t>Cuotas sindicato por pagar</t>
  </si>
  <si>
    <t>Julio</t>
  </si>
  <si>
    <t>PF 2196 CEAL LTDA - MAQUINA HACER CARNET</t>
  </si>
  <si>
    <t>PF2179 CEAL IDENTIFICACIONES LTDA - MAQUINA CARNET</t>
  </si>
  <si>
    <t>Cancela Docto 34 Nº 22 COMERCIAL JUAN CORDOVA Y CI</t>
  </si>
  <si>
    <t>Cancela Docto 0 Nº 201607 ANITA MARIA LUQUE ZAPATA</t>
  </si>
  <si>
    <t>Cancela Docto 11 Nº 7 NICOLAS ALEJANDRO ZAPATA HEN</t>
  </si>
  <si>
    <t>SERVEL</t>
  </si>
  <si>
    <t>OTROS CENTROS DE COSTOS</t>
  </si>
  <si>
    <t>Aporte SERVEL</t>
  </si>
  <si>
    <t>Agosto</t>
  </si>
  <si>
    <t>Octubre</t>
  </si>
  <si>
    <t>Noviembre</t>
  </si>
  <si>
    <t>Diciembre</t>
  </si>
  <si>
    <t>Saldo apertura</t>
  </si>
  <si>
    <t>entradas</t>
  </si>
  <si>
    <t>salidas</t>
  </si>
  <si>
    <t>saldo</t>
  </si>
  <si>
    <t>Resumen movimiento flujos</t>
  </si>
  <si>
    <t>Banco</t>
  </si>
  <si>
    <t>Resultado del ejercicio</t>
  </si>
  <si>
    <t>Total movimientos del año</t>
  </si>
  <si>
    <t>Activado</t>
  </si>
  <si>
    <t>pagar</t>
  </si>
  <si>
    <t>por rendir</t>
  </si>
  <si>
    <t>Gastos ejercicios anteriores</t>
  </si>
  <si>
    <t>Banco Estado Alcaldes 820046-7</t>
  </si>
  <si>
    <t>FDO POR RENDIR JDC - PROYECTOR</t>
  </si>
  <si>
    <t>manuel gallardo</t>
  </si>
  <si>
    <t>diego calderon</t>
  </si>
  <si>
    <t>Cotizaciones previsionales según Análisis</t>
  </si>
  <si>
    <t>Impuestos según Análisis</t>
  </si>
  <si>
    <t>Total F.29</t>
  </si>
  <si>
    <t>isapre</t>
  </si>
  <si>
    <t>afp</t>
  </si>
  <si>
    <t>caja</t>
  </si>
  <si>
    <t>mutual</t>
  </si>
  <si>
    <t>inp</t>
  </si>
  <si>
    <t>real</t>
  </si>
  <si>
    <t>pagado</t>
  </si>
  <si>
    <t>multas</t>
  </si>
  <si>
    <t>real a pagar</t>
  </si>
  <si>
    <t>Banco Estado Concejales 821851-0</t>
  </si>
  <si>
    <t>ALCALDES</t>
  </si>
  <si>
    <t>CONCEJALES</t>
  </si>
  <si>
    <t>ResumenEstado de resultado por centros de costos</t>
  </si>
  <si>
    <t>CARTOLA AL</t>
  </si>
  <si>
    <t>LUIS GERARDO SEPULVEDA AEDO</t>
  </si>
  <si>
    <t>INVERSIONES E INMOBILIARIA SANTA LUCIA S.A.</t>
  </si>
  <si>
    <t>INMOBILIARIA 4 SEPTIEMBRE LTDA.CPA</t>
  </si>
  <si>
    <t>EMISORA PDTE BALMACEDA</t>
  </si>
  <si>
    <t>Fondo Fijo</t>
  </si>
  <si>
    <t>ANITA LUQUE - FDO FIJO - ALOJAMIENTO Y VUELO</t>
  </si>
  <si>
    <t>TURISMO COCHA</t>
  </si>
  <si>
    <t>PF/563139 - WEI CHILE SA - IMPRESORA HP JET</t>
  </si>
  <si>
    <t>sin movimiento a OCTUBRE</t>
  </si>
  <si>
    <t>Total Cot Prev</t>
  </si>
  <si>
    <t>60503000-9</t>
  </si>
  <si>
    <t>EMPRESAS DE CORREOS DE CHILE</t>
  </si>
  <si>
    <t>CARTOLA AL 31/10/2016</t>
  </si>
  <si>
    <t>SALDO PAGADO POR ALEJANDRA PARADA</t>
  </si>
  <si>
    <t>RESERVA HOTEL CAROLINA GOIC</t>
  </si>
  <si>
    <t>Cancela Docto 34 Nº 6458499 TURISMO COCHA</t>
  </si>
  <si>
    <t>PABLO PARRA VIVEROS</t>
  </si>
  <si>
    <t>BH 23 PABLO PARRA VIVEROS- MANT.Y</t>
  </si>
  <si>
    <t>BH Nº 28 EDUARDO JAVIER HERNANDEZ AS</t>
  </si>
  <si>
    <t>PF/124208 - AUDIOMUSICA - SISTEMA DE AUDIO</t>
  </si>
  <si>
    <t>COMERCIAL JUAN CORDOVA Y CIA. LTDA.</t>
  </si>
  <si>
    <t>Fomento Participación Femenina</t>
  </si>
  <si>
    <t>DIEGO CALDERON</t>
  </si>
  <si>
    <t>OSSANDON</t>
  </si>
  <si>
    <t>Cancela Docto 11 Nº 1 GONZALO ALEJANDRO DUARTE LEI</t>
  </si>
  <si>
    <t>Cancela Docto 34 Nº 1 OSSANDON - AUDITORIA BALANCE</t>
  </si>
  <si>
    <t>Cancela Docto 34 Nº 1 INGENIERIA E INFORMATICA NAV</t>
  </si>
  <si>
    <t>Cancela Docto 34 Nº 407 MAPOCHE.CL-MATERIAL PDC</t>
  </si>
  <si>
    <t>IMPTO</t>
  </si>
  <si>
    <t>Desde el   01/01/2016 Hasta el  31/12/2016</t>
  </si>
  <si>
    <t>LIBRO REMUNERACIONES 201612</t>
  </si>
  <si>
    <t>76448420-7</t>
  </si>
  <si>
    <t>81874400-5</t>
  </si>
  <si>
    <t>CIRCULO ESPAÑOL CENTRO SOCIAL</t>
  </si>
  <si>
    <t>Cancela Docto 0 Nº 1 DIRECTV CHILE TELEVISION  LTD</t>
  </si>
  <si>
    <t>PF/2302611-PC FACTORY-COMPRA 20 PC-20 OFFICE 2016</t>
  </si>
  <si>
    <t>PF/565672-WEI CHILE- COMPRA 2 IMPRESORAS</t>
  </si>
  <si>
    <t>PF/22814 - CIRCULO ESPAÑOL - ALMUERZO G. DUARTE</t>
  </si>
  <si>
    <t>Provisión Vacaciones</t>
  </si>
  <si>
    <t>Convergencia IFRS</t>
  </si>
  <si>
    <t>17211936-0</t>
  </si>
  <si>
    <t>ZAPATA HENRIQUEZ NICOLAS ALEJANDRO</t>
  </si>
  <si>
    <t>76248289-4</t>
  </si>
  <si>
    <t>INGENIERIA E INFORMATICA NAVIS SPA</t>
  </si>
  <si>
    <t>76911530-7</t>
  </si>
  <si>
    <t>81821100-7</t>
  </si>
  <si>
    <t>Tra</t>
  </si>
  <si>
    <t>87161100-9</t>
  </si>
  <si>
    <t>DIRECTV CHILE TELEVISION  LTDA.</t>
  </si>
  <si>
    <t>desconta proximo pago</t>
  </si>
  <si>
    <t xml:space="preserve">ok </t>
  </si>
  <si>
    <t>17589218-4</t>
  </si>
  <si>
    <t>PROVISION FACTURAS POR RECIBIR - GASTOS VIAJE FOND</t>
  </si>
  <si>
    <t>PROVISION FACTURAS POR RECIBIR - MEMO 39 DIEGO CAL</t>
  </si>
  <si>
    <t>PROVISION FACTURAS POR RECIBIR - F 320628 CORREOS</t>
  </si>
  <si>
    <t>PROVISION FACTURAS POR RECIBIR - F 1907 NAVIS</t>
  </si>
  <si>
    <t>PROVISION FACTURAS POR RECIBIR - OSSANDON AUDITORI</t>
  </si>
  <si>
    <t>PROVISION FACTURAS POR RECIBIR - BOLETA 26600133 D</t>
  </si>
  <si>
    <t>DEPRECIACION ACTIVO FIJO AÑO 2016</t>
  </si>
  <si>
    <t>PROVISION VACACIONES AÑO 2016</t>
  </si>
  <si>
    <t>ok pagada en rend</t>
  </si>
  <si>
    <t>Desde Enero 2017 hasta Enero 2017</t>
  </si>
  <si>
    <t>FONASA</t>
  </si>
  <si>
    <t>Fomento Participación Jóvenes</t>
  </si>
  <si>
    <t>UTILIDAD DEL EJERCICIO</t>
  </si>
  <si>
    <t>LIBRO REMUNERACIONES 201701</t>
  </si>
  <si>
    <t>LIBRO HONORARIOS 201701</t>
  </si>
  <si>
    <t>E</t>
  </si>
  <si>
    <t xml:space="preserve"> </t>
  </si>
  <si>
    <t>CANCELA DOCTO 11 N° 83 FELIPE ENRIQUE AHUMADA CALD</t>
  </si>
  <si>
    <t>CANCELA DOCTO 34 N° 9366841 PROVEEDORES INTEGRALES</t>
  </si>
  <si>
    <t>CANCELA DOCTO 0 N° 1 CIRCULO ESPAÑOL CENTRO SOCIAL</t>
  </si>
  <si>
    <t>Cancela Docto 0 N° 1 MAPOCHE.CL-CREDENCIALES</t>
  </si>
  <si>
    <t>Cancela Docto 0 N° 1 CRS CONSULTORES SPA-ASES.2017</t>
  </si>
  <si>
    <t>ARRIENDO SEDE CONCEPCION-ENERO 2017</t>
  </si>
  <si>
    <t>Cancela Docto 0 N° 201701 ROMERO ESCOBAR GUILLERMI</t>
  </si>
  <si>
    <t>Cancela Docto 0 N° 201701 NUÑEZ GUAJARDO ROSA AMEL</t>
  </si>
  <si>
    <t>Cancela Docto 0 N° 201701 PARADA CID MIRTA MARCELA</t>
  </si>
  <si>
    <t>Cancela Docto 0 N° 201701 FIGUERAS DIAZ CRISTIAN A</t>
  </si>
  <si>
    <t>PREVIRED-PAGO COTIZACIONES ENERO 2017</t>
  </si>
  <si>
    <t>Cancela Docto 11 N° 30 IRIS REBOLLEDO SAAVEDRA</t>
  </si>
  <si>
    <t>Cancela Docto 11 N°54 WALDO ANDRES CHACON MACCARI</t>
  </si>
  <si>
    <t>Cancela Docto 11 N°82 CONSTANZA BELEN ZEGARRA BOR</t>
  </si>
  <si>
    <t>Cancela Docto 34 N° 16068679 ENTEL S.A.</t>
  </si>
  <si>
    <t>Cancela Docto 34 N° 6544827 ENTEL.CL</t>
  </si>
  <si>
    <t>Cancela Docto 34 N° 16891885 ENEL</t>
  </si>
  <si>
    <t>COM. EDIF. LA CAÑADA-DICIEMBRE 2016</t>
  </si>
  <si>
    <t>SAN PRUDENCIO LTDA-ARRIENDO SEDE LINARES 201702</t>
  </si>
  <si>
    <t>Cancela Docto 34 N° 16891886 ENEL</t>
  </si>
  <si>
    <t>Cancela Docto 34 N° 320628 EMPRESAS DE CORREOS DE</t>
  </si>
  <si>
    <t>Cancela Docto 34 N° 6544843 ENTEL.CL</t>
  </si>
  <si>
    <t>Cancela Docto 0 N° 201709 OLGUIN SALAZAR ROBERTO M</t>
  </si>
  <si>
    <t>Cancela Docto 0 N° 201710 JEANNETTE SANHUEZA</t>
  </si>
  <si>
    <t>Cancela Docto 34 N° 140 JOSE LUIS GONZALEZ YAÑEZ</t>
  </si>
  <si>
    <t>SAN PRUDENCIO-ENERO 2017</t>
  </si>
  <si>
    <t>ARRIENDO SEDE CONCEPCION-FEBRERO 2017</t>
  </si>
  <si>
    <t>COMUNIDAD EDIF. LA CAÑADA - G. COMUNES ENERO 2017</t>
  </si>
  <si>
    <t>PAGA F.29 ENERO 2017</t>
  </si>
  <si>
    <t>ANTICIPO HONORARIOS - IRIS REBOLLEDO - FEBRERO 201</t>
  </si>
  <si>
    <t>ANTICIPO HONORARIOS - GONZALO DUARTE - FEBRERO 201</t>
  </si>
  <si>
    <t>ANTICIPO HONORARIOS - WAlDO CHACON - FEBRERO 2017</t>
  </si>
  <si>
    <t>ANTICIPO HONORARIOS - ROSARIO HERNANDEZ - FEBRERO</t>
  </si>
  <si>
    <t>ANTICIPO HONORARIOS - CONSTANZA ZEGARRA - FEBRERO</t>
  </si>
  <si>
    <t>ANTICIPO ARRIENDO SEDE CONCEPCION - MARZO 2017</t>
  </si>
  <si>
    <t>Cancela Docto 0 N° 201711 CRS CONSULTORES SPA</t>
  </si>
  <si>
    <t>Cancela Docto 0 N° 201712 CRS CONSULTORES SPA</t>
  </si>
  <si>
    <t>ANTICIPO HONORARIOS - FELIPA AHUMADA - FEBRERO 201</t>
  </si>
  <si>
    <t>ANTICIPO HONORARIOS - ROBERTO MORENO - FEBRERO 201</t>
  </si>
  <si>
    <t>ANTICIPO PROVEEDORES ENEL S.A.</t>
  </si>
  <si>
    <t>CANCELA DOCTO 34 N° 146 CRS CONSULTORES SPA</t>
  </si>
  <si>
    <t>ARRIENDO SEDE CONCEPCION - MES DE DICEMBRE 2016</t>
  </si>
  <si>
    <t>CUOTA SINDICATO PDC - DICIEMBRE 2016- ENERO 2017</t>
  </si>
  <si>
    <t>CANCELA DOCTO 0 N° 1 WEI CHILE S.A. TONER JDC</t>
  </si>
  <si>
    <t>Cancela Docto 0 N° 1 TURISMO COCHA</t>
  </si>
  <si>
    <t>T</t>
  </si>
  <si>
    <t>BH 71 IPASTENES LAVADO Y PLANCHADO PDC</t>
  </si>
  <si>
    <t>SALDO LIBRO REMUNERACIONES 201701</t>
  </si>
  <si>
    <t>FDO. POR RENDIR 201703-GASTOS PENDIENTE</t>
  </si>
  <si>
    <t>Cancela Docto 0 N° 201704 LUQUE ZAPATA  ANITA MARI</t>
  </si>
  <si>
    <t>JEANNETTE SANHUEZA</t>
  </si>
  <si>
    <t>ANITA LUQUE</t>
  </si>
  <si>
    <t>ROBERTO OLGUIN</t>
  </si>
  <si>
    <t>CRS CONSULTORES</t>
  </si>
  <si>
    <t>RECLASIFICA CUENTAS - SINDICATO PDC -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</si>
</sst>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64" formatCode="#,##0_);#,##0;&quot;-&quot;"/>
    <numFmt numFmtId="165" formatCode="_-* #,##0_-;\-* #,##0_-;_-* &quot;-&quot;??_-;_-@_-"/>
    <numFmt numFmtId="166" formatCode="dd\/mm\/yyyy"/>
    <numFmt numFmtId="167" formatCode="0_);\(0\);&quot;-&quot;"/>
    <numFmt numFmtId="169" formatCode="_-* #,##0.00\ _€_-;\-* #,##0.00\ _€_-;_-* &quot;-&quot;??\ _€_-;_-@_-"/>
    <numFmt numFmtId="170" formatCode="_-* #,##0.00_-;\-* #,##0.00_-;_-* &quot;-&quot;??_-;_-@_-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Times New Roman"/>
      <family val="1"/>
    </font>
    <font>
      <b/>
      <sz val="16.100000000000001"/>
      <color indexed="8"/>
      <name val="Times New Roman"/>
      <family val="1"/>
    </font>
    <font>
      <sz val="9"/>
      <color indexed="8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MS Sans Serif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2" fillId="0" borderId="0"/>
    <xf numFmtId="169" fontId="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9" applyNumberFormat="0" applyAlignment="0" applyProtection="0"/>
    <xf numFmtId="0" fontId="27" fillId="10" borderId="20" applyNumberFormat="0" applyAlignment="0" applyProtection="0"/>
    <xf numFmtId="0" fontId="28" fillId="10" borderId="19" applyNumberFormat="0" applyAlignment="0" applyProtection="0"/>
    <xf numFmtId="0" fontId="29" fillId="0" borderId="21" applyNumberFormat="0" applyFill="0" applyAlignment="0" applyProtection="0"/>
    <xf numFmtId="0" fontId="30" fillId="11" borderId="22" applyNumberFormat="0" applyAlignment="0" applyProtection="0"/>
    <xf numFmtId="0" fontId="15" fillId="0" borderId="0" applyNumberFormat="0" applyFill="0" applyBorder="0" applyAlignment="0" applyProtection="0"/>
    <xf numFmtId="0" fontId="7" fillId="12" borderId="23" applyNumberFormat="0" applyFont="0" applyAlignment="0" applyProtection="0"/>
    <xf numFmtId="0" fontId="31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32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2" fillId="36" borderId="0" applyNumberFormat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7" fillId="0" borderId="0"/>
    <xf numFmtId="0" fontId="38" fillId="0" borderId="0"/>
    <xf numFmtId="0" fontId="7" fillId="12" borderId="23" applyNumberFormat="0" applyFont="0" applyAlignment="0" applyProtection="0"/>
    <xf numFmtId="0" fontId="39" fillId="0" borderId="0" applyNumberFormat="0" applyFill="0" applyBorder="0" applyAlignment="0" applyProtection="0"/>
  </cellStyleXfs>
  <cellXfs count="149">
    <xf numFmtId="0" fontId="0" fillId="0" borderId="0" xfId="0"/>
    <xf numFmtId="3" fontId="1" fillId="0" borderId="0" xfId="0" applyNumberFormat="1" applyFont="1" applyFill="1"/>
    <xf numFmtId="0" fontId="0" fillId="0" borderId="0" xfId="0" applyFill="1"/>
    <xf numFmtId="0" fontId="0" fillId="0" borderId="0" xfId="0" applyNumberFormat="1" applyFill="1" applyBorder="1" applyAlignment="1" applyProtection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41" fontId="5" fillId="0" borderId="0" xfId="2" applyFont="1"/>
    <xf numFmtId="41" fontId="5" fillId="0" borderId="0" xfId="2" applyFont="1" applyFill="1" applyBorder="1" applyAlignment="1" applyProtection="1"/>
    <xf numFmtId="41" fontId="0" fillId="0" borderId="0" xfId="2" applyFont="1" applyFill="1" applyBorder="1" applyAlignment="1" applyProtection="1"/>
    <xf numFmtId="14" fontId="6" fillId="0" borderId="0" xfId="0" applyNumberFormat="1" applyFont="1" applyAlignment="1">
      <alignment horizontal="right" vertical="center"/>
    </xf>
    <xf numFmtId="41" fontId="6" fillId="0" borderId="0" xfId="2" applyFont="1" applyAlignment="1">
      <alignment horizontal="right" vertical="center"/>
    </xf>
    <xf numFmtId="3" fontId="0" fillId="0" borderId="0" xfId="0" applyNumberFormat="1"/>
    <xf numFmtId="0" fontId="10" fillId="0" borderId="0" xfId="0" applyNumberFormat="1" applyFont="1" applyFill="1" applyBorder="1" applyAlignment="1" applyProtection="1"/>
    <xf numFmtId="41" fontId="10" fillId="0" borderId="0" xfId="2" applyFont="1" applyFill="1" applyBorder="1" applyAlignment="1" applyProtection="1"/>
    <xf numFmtId="41" fontId="11" fillId="0" borderId="0" xfId="2" applyFont="1" applyAlignment="1">
      <alignment horizontal="right" vertical="center"/>
    </xf>
    <xf numFmtId="49" fontId="10" fillId="0" borderId="0" xfId="0" applyNumberFormat="1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9" fillId="0" borderId="0" xfId="0" applyNumberFormat="1" applyFont="1" applyFill="1" applyBorder="1" applyAlignment="1" applyProtection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5" fillId="0" borderId="0" xfId="0" applyNumberFormat="1" applyFont="1"/>
    <xf numFmtId="41" fontId="5" fillId="0" borderId="0" xfId="0" applyNumberFormat="1" applyFont="1" applyFill="1" applyBorder="1" applyAlignment="1" applyProtection="1"/>
    <xf numFmtId="0" fontId="10" fillId="4" borderId="1" xfId="0" applyNumberFormat="1" applyFont="1" applyFill="1" applyBorder="1" applyAlignment="1" applyProtection="1"/>
    <xf numFmtId="0" fontId="11" fillId="4" borderId="2" xfId="0" applyFont="1" applyFill="1" applyBorder="1" applyAlignment="1">
      <alignment vertical="center"/>
    </xf>
    <xf numFmtId="0" fontId="10" fillId="4" borderId="2" xfId="0" applyNumberFormat="1" applyFont="1" applyFill="1" applyBorder="1" applyAlignment="1" applyProtection="1"/>
    <xf numFmtId="164" fontId="11" fillId="4" borderId="2" xfId="0" applyNumberFormat="1" applyFont="1" applyFill="1" applyBorder="1" applyAlignment="1">
      <alignment horizontal="right" vertical="center"/>
    </xf>
    <xf numFmtId="14" fontId="11" fillId="4" borderId="2" xfId="0" applyNumberFormat="1" applyFont="1" applyFill="1" applyBorder="1" applyAlignment="1">
      <alignment horizontal="right" vertical="center"/>
    </xf>
    <xf numFmtId="41" fontId="10" fillId="4" borderId="2" xfId="2" applyFont="1" applyFill="1" applyBorder="1" applyAlignment="1" applyProtection="1"/>
    <xf numFmtId="41" fontId="11" fillId="4" borderId="2" xfId="2" applyFont="1" applyFill="1" applyBorder="1" applyAlignment="1">
      <alignment horizontal="right" vertical="center"/>
    </xf>
    <xf numFmtId="41" fontId="10" fillId="4" borderId="3" xfId="2" applyFont="1" applyFill="1" applyBorder="1" applyAlignment="1" applyProtection="1"/>
    <xf numFmtId="3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41" fontId="6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1" xfId="0" applyFont="1" applyFill="1" applyBorder="1"/>
    <xf numFmtId="0" fontId="5" fillId="2" borderId="2" xfId="0" applyFont="1" applyFill="1" applyBorder="1"/>
    <xf numFmtId="41" fontId="5" fillId="2" borderId="2" xfId="2" applyFont="1" applyFill="1" applyBorder="1"/>
    <xf numFmtId="41" fontId="10" fillId="2" borderId="3" xfId="2" applyFont="1" applyFill="1" applyBorder="1"/>
    <xf numFmtId="165" fontId="5" fillId="0" borderId="0" xfId="0" applyNumberFormat="1" applyFont="1"/>
    <xf numFmtId="165" fontId="5" fillId="0" borderId="0" xfId="1" applyNumberFormat="1" applyFont="1"/>
    <xf numFmtId="165" fontId="16" fillId="0" borderId="0" xfId="1" applyNumberFormat="1" applyFont="1"/>
    <xf numFmtId="41" fontId="10" fillId="2" borderId="2" xfId="2" applyFont="1" applyFill="1" applyBorder="1"/>
    <xf numFmtId="41" fontId="10" fillId="0" borderId="0" xfId="2" applyFont="1"/>
    <xf numFmtId="0" fontId="5" fillId="3" borderId="1" xfId="0" applyFont="1" applyFill="1" applyBorder="1"/>
    <xf numFmtId="0" fontId="5" fillId="3" borderId="2" xfId="0" applyFont="1" applyFill="1" applyBorder="1"/>
    <xf numFmtId="41" fontId="5" fillId="3" borderId="2" xfId="2" applyFont="1" applyFill="1" applyBorder="1"/>
    <xf numFmtId="41" fontId="10" fillId="3" borderId="2" xfId="2" applyFont="1" applyFill="1" applyBorder="1"/>
    <xf numFmtId="41" fontId="10" fillId="3" borderId="3" xfId="2" applyFont="1" applyFill="1" applyBorder="1"/>
    <xf numFmtId="167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41" fontId="6" fillId="0" borderId="0" xfId="2" applyFont="1" applyFill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9" fillId="0" borderId="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41" fontId="3" fillId="0" borderId="0" xfId="2" applyFont="1" applyAlignment="1">
      <alignment horizontal="center" vertical="center"/>
    </xf>
    <xf numFmtId="41" fontId="4" fillId="0" borderId="0" xfId="2" applyFont="1" applyAlignment="1">
      <alignment horizontal="center" vertical="center"/>
    </xf>
    <xf numFmtId="41" fontId="9" fillId="0" borderId="4" xfId="2" applyFont="1" applyFill="1" applyBorder="1" applyAlignment="1" applyProtection="1"/>
    <xf numFmtId="41" fontId="14" fillId="0" borderId="4" xfId="2" applyFont="1" applyBorder="1" applyAlignment="1">
      <alignment horizontal="right" vertical="center"/>
    </xf>
    <xf numFmtId="41" fontId="9" fillId="0" borderId="0" xfId="2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1" fontId="10" fillId="0" borderId="4" xfId="2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right" vertical="center"/>
    </xf>
    <xf numFmtId="14" fontId="5" fillId="5" borderId="0" xfId="0" applyNumberFormat="1" applyFont="1" applyFill="1"/>
    <xf numFmtId="41" fontId="8" fillId="0" borderId="0" xfId="2" applyFont="1" applyFill="1" applyBorder="1" applyAlignment="1" applyProtection="1"/>
    <xf numFmtId="0" fontId="11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horizontal="right" vertical="center"/>
    </xf>
    <xf numFmtId="166" fontId="6" fillId="0" borderId="0" xfId="0" applyNumberFormat="1" applyFont="1" applyFill="1" applyAlignment="1">
      <alignment horizontal="right" vertical="center"/>
    </xf>
    <xf numFmtId="0" fontId="0" fillId="0" borderId="8" xfId="0" applyBorder="1"/>
    <xf numFmtId="0" fontId="0" fillId="0" borderId="0" xfId="0" applyBorder="1"/>
    <xf numFmtId="41" fontId="1" fillId="0" borderId="9" xfId="2" applyFont="1" applyBorder="1"/>
    <xf numFmtId="0" fontId="0" fillId="0" borderId="10" xfId="0" applyBorder="1"/>
    <xf numFmtId="0" fontId="0" fillId="0" borderId="11" xfId="0" applyBorder="1"/>
    <xf numFmtId="41" fontId="1" fillId="0" borderId="12" xfId="2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41" fontId="1" fillId="0" borderId="12" xfId="2" applyFont="1" applyFill="1" applyBorder="1"/>
    <xf numFmtId="41" fontId="1" fillId="0" borderId="13" xfId="2" applyFont="1" applyFill="1" applyBorder="1" applyAlignment="1">
      <alignment horizontal="center"/>
    </xf>
    <xf numFmtId="41" fontId="0" fillId="0" borderId="14" xfId="2" applyFont="1" applyBorder="1"/>
    <xf numFmtId="41" fontId="0" fillId="0" borderId="13" xfId="2" applyFont="1" applyFill="1" applyBorder="1"/>
    <xf numFmtId="41" fontId="0" fillId="0" borderId="0" xfId="0" applyNumberFormat="1"/>
    <xf numFmtId="0" fontId="18" fillId="0" borderId="0" xfId="0" applyFont="1"/>
    <xf numFmtId="0" fontId="0" fillId="0" borderId="15" xfId="0" applyBorder="1"/>
    <xf numFmtId="41" fontId="0" fillId="0" borderId="15" xfId="0" applyNumberFormat="1" applyBorder="1"/>
    <xf numFmtId="0" fontId="0" fillId="5" borderId="0" xfId="0" applyFill="1"/>
    <xf numFmtId="0" fontId="0" fillId="37" borderId="0" xfId="0" applyFill="1"/>
    <xf numFmtId="14" fontId="6" fillId="0" borderId="0" xfId="0" applyNumberFormat="1" applyFont="1" applyFill="1" applyAlignment="1">
      <alignment horizontal="right" vertical="center"/>
    </xf>
    <xf numFmtId="0" fontId="0" fillId="0" borderId="0" xfId="0"/>
    <xf numFmtId="0" fontId="6" fillId="0" borderId="0" xfId="0" applyFont="1" applyFill="1" applyAlignment="1">
      <alignment horizontal="left" vertical="center"/>
    </xf>
    <xf numFmtId="41" fontId="8" fillId="0" borderId="9" xfId="2" applyFont="1" applyFill="1" applyBorder="1" applyAlignment="1" applyProtection="1"/>
    <xf numFmtId="0" fontId="17" fillId="0" borderId="10" xfId="0" applyFont="1" applyBorder="1"/>
    <xf numFmtId="0" fontId="17" fillId="0" borderId="11" xfId="0" applyFont="1" applyFill="1" applyBorder="1"/>
    <xf numFmtId="0" fontId="17" fillId="0" borderId="11" xfId="0" applyFont="1" applyBorder="1"/>
    <xf numFmtId="0" fontId="8" fillId="0" borderId="5" xfId="0" applyNumberFormat="1" applyFont="1" applyFill="1" applyBorder="1" applyAlignment="1" applyProtection="1"/>
    <xf numFmtId="0" fontId="9" fillId="0" borderId="6" xfId="0" applyNumberFormat="1" applyFont="1" applyFill="1" applyBorder="1" applyAlignment="1" applyProtection="1"/>
    <xf numFmtId="41" fontId="9" fillId="0" borderId="6" xfId="2" applyFont="1" applyFill="1" applyBorder="1" applyAlignment="1" applyProtection="1"/>
    <xf numFmtId="41" fontId="9" fillId="0" borderId="7" xfId="2" applyFont="1" applyFill="1" applyBorder="1" applyAlignment="1" applyProtection="1"/>
    <xf numFmtId="0" fontId="8" fillId="0" borderId="8" xfId="0" applyNumberFormat="1" applyFont="1" applyFill="1" applyBorder="1" applyAlignment="1" applyProtection="1"/>
    <xf numFmtId="0" fontId="8" fillId="0" borderId="25" xfId="0" applyNumberFormat="1" applyFont="1" applyFill="1" applyBorder="1" applyAlignment="1" applyProtection="1"/>
    <xf numFmtId="0" fontId="8" fillId="0" borderId="26" xfId="0" applyNumberFormat="1" applyFont="1" applyFill="1" applyBorder="1" applyAlignment="1" applyProtection="1"/>
    <xf numFmtId="41" fontId="8" fillId="0" borderId="26" xfId="2" applyFont="1" applyFill="1" applyBorder="1" applyAlignment="1" applyProtection="1"/>
    <xf numFmtId="41" fontId="8" fillId="0" borderId="27" xfId="0" applyNumberFormat="1" applyFont="1" applyFill="1" applyBorder="1" applyAlignment="1" applyProtection="1"/>
    <xf numFmtId="0" fontId="34" fillId="0" borderId="0" xfId="0" applyFont="1"/>
    <xf numFmtId="0" fontId="5" fillId="0" borderId="0" xfId="0" applyFont="1" applyAlignment="1">
      <alignment horizontal="left"/>
    </xf>
    <xf numFmtId="0" fontId="11" fillId="4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11" fillId="4" borderId="2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35" fillId="0" borderId="0" xfId="0" applyFont="1"/>
    <xf numFmtId="41" fontId="0" fillId="0" borderId="14" xfId="2" applyFont="1" applyFill="1" applyBorder="1"/>
    <xf numFmtId="41" fontId="1" fillId="0" borderId="13" xfId="2" applyFont="1" applyBorder="1" applyAlignment="1">
      <alignment horizontal="center"/>
    </xf>
    <xf numFmtId="14" fontId="5" fillId="3" borderId="2" xfId="0" applyNumberFormat="1" applyFont="1" applyFill="1" applyBorder="1"/>
    <xf numFmtId="41" fontId="8" fillId="0" borderId="9" xfId="0" applyNumberFormat="1" applyFont="1" applyFill="1" applyBorder="1" applyAlignment="1" applyProtection="1"/>
    <xf numFmtId="0" fontId="18" fillId="0" borderId="0" xfId="0" applyFont="1" applyAlignment="1">
      <alignment horizontal="left" wrapText="1"/>
    </xf>
    <xf numFmtId="0" fontId="0" fillId="0" borderId="0" xfId="0" applyFill="1" applyBorder="1"/>
    <xf numFmtId="41" fontId="0" fillId="0" borderId="0" xfId="0" applyNumberFormat="1" applyFill="1" applyBorder="1"/>
    <xf numFmtId="0" fontId="36" fillId="2" borderId="2" xfId="0" applyFont="1" applyFill="1" applyBorder="1"/>
    <xf numFmtId="41" fontId="10" fillId="0" borderId="0" xfId="0" applyNumberFormat="1" applyFont="1" applyFill="1" applyBorder="1" applyAlignment="1" applyProtection="1"/>
    <xf numFmtId="41" fontId="17" fillId="0" borderId="12" xfId="2" applyFont="1" applyBorder="1"/>
    <xf numFmtId="41" fontId="1" fillId="0" borderId="0" xfId="2" applyFont="1" applyAlignment="1">
      <alignment horizontal="center"/>
    </xf>
    <xf numFmtId="41" fontId="1" fillId="0" borderId="0" xfId="2" applyFont="1" applyFill="1"/>
    <xf numFmtId="41" fontId="0" fillId="0" borderId="0" xfId="2" applyFont="1"/>
    <xf numFmtId="3" fontId="16" fillId="0" borderId="0" xfId="0" applyNumberFormat="1" applyFont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3" fontId="16" fillId="0" borderId="0" xfId="0" applyNumberFormat="1" applyFont="1" applyFill="1" applyAlignment="1">
      <alignment horizontal="left" vertical="center"/>
    </xf>
    <xf numFmtId="41" fontId="10" fillId="38" borderId="0" xfId="2" applyFont="1" applyFill="1"/>
    <xf numFmtId="41" fontId="10" fillId="38" borderId="0" xfId="2" applyFont="1" applyFill="1" applyBorder="1" applyAlignment="1" applyProtection="1"/>
    <xf numFmtId="0" fontId="5" fillId="38" borderId="0" xfId="0" applyNumberFormat="1" applyFont="1" applyFill="1" applyBorder="1" applyAlignment="1" applyProtection="1"/>
    <xf numFmtId="0" fontId="10" fillId="38" borderId="0" xfId="0" applyNumberFormat="1" applyFont="1" applyFill="1" applyBorder="1" applyAlignment="1" applyProtection="1"/>
    <xf numFmtId="0" fontId="0" fillId="38" borderId="0" xfId="0" applyFill="1"/>
    <xf numFmtId="3" fontId="6" fillId="38" borderId="0" xfId="0" applyNumberFormat="1" applyFont="1" applyFill="1" applyAlignment="1">
      <alignment horizontal="right" vertical="center"/>
    </xf>
    <xf numFmtId="41" fontId="0" fillId="0" borderId="0" xfId="0" applyNumberFormat="1" applyFill="1"/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55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2" builtinId="6"/>
    <cellStyle name="Millares 2" xfId="4"/>
    <cellStyle name="Millares 2 2" xfId="48"/>
    <cellStyle name="Millares 3" xfId="49"/>
    <cellStyle name="Millares 4" xfId="47"/>
    <cellStyle name="Millares 9" xfId="50"/>
    <cellStyle name="Neutral" xfId="12" builtinId="28" customBuiltin="1"/>
    <cellStyle name="Normal" xfId="0" builtinId="0"/>
    <cellStyle name="Normal 2" xfId="3"/>
    <cellStyle name="Normal 2 2" xfId="52"/>
    <cellStyle name="Normal 2 3" xfId="51"/>
    <cellStyle name="Normal 3" xfId="46"/>
    <cellStyle name="Notas" xfId="19" builtinId="10" customBuiltin="1"/>
    <cellStyle name="Notas 2" xfId="53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ítulo 4" xfId="54"/>
    <cellStyle name="Total" xfId="21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13</xdr:col>
      <xdr:colOff>560952</xdr:colOff>
      <xdr:row>26</xdr:row>
      <xdr:rowOff>37475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0"/>
          <a:ext cx="8180952" cy="50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894762</xdr:colOff>
      <xdr:row>28</xdr:row>
      <xdr:rowOff>189784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04762" cy="5723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142000</xdr:colOff>
      <xdr:row>27</xdr:row>
      <xdr:rowOff>66024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00000" cy="52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9</xdr:col>
      <xdr:colOff>151524</xdr:colOff>
      <xdr:row>43</xdr:row>
      <xdr:rowOff>180595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34000"/>
          <a:ext cx="7009524" cy="3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ColWidth="11.42578125" defaultRowHeight="15" x14ac:dyDescent="0.25"/>
  <cols>
    <col min="1" max="1" width="3.140625" style="3" customWidth="1"/>
    <col min="2" max="2" width="7.85546875" style="3" bestFit="1" customWidth="1"/>
    <col min="3" max="3" width="30.28515625" style="3" bestFit="1" customWidth="1"/>
    <col min="4" max="11" width="13.140625" style="13" customWidth="1"/>
    <col min="12" max="16384" width="11.42578125" style="3"/>
  </cols>
  <sheetData>
    <row r="1" spans="1:11" x14ac:dyDescent="0.25">
      <c r="A1" s="4" t="s">
        <v>0</v>
      </c>
      <c r="C1" s="5" t="s">
        <v>1</v>
      </c>
    </row>
    <row r="2" spans="1:11" x14ac:dyDescent="0.25">
      <c r="A2" s="4" t="s">
        <v>2</v>
      </c>
      <c r="C2" s="5" t="s">
        <v>3</v>
      </c>
    </row>
    <row r="3" spans="1:11" x14ac:dyDescent="0.25">
      <c r="A3" s="4" t="s">
        <v>4</v>
      </c>
      <c r="C3" s="5" t="s">
        <v>5</v>
      </c>
    </row>
    <row r="4" spans="1:11" x14ac:dyDescent="0.25">
      <c r="A4" s="4" t="s">
        <v>7</v>
      </c>
      <c r="C4" s="5" t="s">
        <v>8</v>
      </c>
      <c r="F4" s="3"/>
    </row>
    <row r="5" spans="1:11" ht="20.25" x14ac:dyDescent="0.25">
      <c r="F5" s="64" t="s">
        <v>6</v>
      </c>
    </row>
    <row r="6" spans="1:11" x14ac:dyDescent="0.25">
      <c r="F6" s="65" t="s">
        <v>254</v>
      </c>
    </row>
    <row r="7" spans="1:11" x14ac:dyDescent="0.25">
      <c r="I7" s="65"/>
    </row>
    <row r="8" spans="1:11" s="69" customFormat="1" ht="25.5" x14ac:dyDescent="0.25">
      <c r="B8" s="70" t="s">
        <v>109</v>
      </c>
      <c r="C8" s="70" t="s">
        <v>110</v>
      </c>
      <c r="D8" s="71" t="s">
        <v>111</v>
      </c>
      <c r="E8" s="71" t="s">
        <v>112</v>
      </c>
      <c r="F8" s="71" t="s">
        <v>113</v>
      </c>
      <c r="G8" s="71" t="s">
        <v>114</v>
      </c>
      <c r="H8" s="71" t="s">
        <v>115</v>
      </c>
      <c r="I8" s="71" t="s">
        <v>116</v>
      </c>
      <c r="J8" s="71" t="s">
        <v>117</v>
      </c>
      <c r="K8" s="71" t="s">
        <v>118</v>
      </c>
    </row>
    <row r="9" spans="1:11" s="24" customFormat="1" ht="12" x14ac:dyDescent="0.2">
      <c r="B9" s="61">
        <v>11010100</v>
      </c>
      <c r="C9" s="61" t="s">
        <v>197</v>
      </c>
      <c r="D9" s="66">
        <v>500000</v>
      </c>
      <c r="E9" s="66"/>
      <c r="F9" s="67">
        <v>500000</v>
      </c>
      <c r="G9" s="66"/>
      <c r="H9" s="67">
        <v>500000</v>
      </c>
      <c r="I9" s="66"/>
      <c r="J9" s="66"/>
      <c r="K9" s="66"/>
    </row>
    <row r="10" spans="1:11" s="24" customFormat="1" ht="12" x14ac:dyDescent="0.2">
      <c r="B10" s="61">
        <v>11010301</v>
      </c>
      <c r="C10" s="61" t="s">
        <v>10</v>
      </c>
      <c r="D10" s="66">
        <v>70058037</v>
      </c>
      <c r="E10" s="66">
        <v>11445111</v>
      </c>
      <c r="F10" s="67">
        <v>58612926</v>
      </c>
      <c r="G10" s="67"/>
      <c r="H10" s="67">
        <v>58612926</v>
      </c>
      <c r="I10" s="66"/>
      <c r="J10" s="66"/>
      <c r="K10" s="66"/>
    </row>
    <row r="11" spans="1:11" s="24" customFormat="1" ht="12" x14ac:dyDescent="0.2">
      <c r="B11" s="61">
        <v>11010302</v>
      </c>
      <c r="C11" s="61" t="s">
        <v>12</v>
      </c>
      <c r="D11" s="66">
        <v>1990460</v>
      </c>
      <c r="E11" s="66">
        <v>794171</v>
      </c>
      <c r="F11" s="67">
        <v>1196289</v>
      </c>
      <c r="G11" s="66"/>
      <c r="H11" s="67">
        <v>1196289</v>
      </c>
      <c r="I11" s="66"/>
      <c r="J11" s="66"/>
      <c r="K11" s="66"/>
    </row>
    <row r="12" spans="1:11" s="24" customFormat="1" ht="12" x14ac:dyDescent="0.2">
      <c r="B12" s="61">
        <v>11010304</v>
      </c>
      <c r="C12" s="61" t="s">
        <v>143</v>
      </c>
      <c r="D12" s="66">
        <v>259003736</v>
      </c>
      <c r="E12" s="66">
        <v>99007058</v>
      </c>
      <c r="F12" s="67">
        <v>159996678</v>
      </c>
      <c r="G12" s="67"/>
      <c r="H12" s="67">
        <v>159996678</v>
      </c>
      <c r="I12" s="66"/>
      <c r="J12" s="66"/>
      <c r="K12" s="66"/>
    </row>
    <row r="13" spans="1:11" s="24" customFormat="1" ht="12" x14ac:dyDescent="0.2">
      <c r="B13" s="61">
        <v>11010305</v>
      </c>
      <c r="C13" s="61" t="s">
        <v>172</v>
      </c>
      <c r="D13" s="66">
        <v>51087</v>
      </c>
      <c r="E13" s="66"/>
      <c r="F13" s="67">
        <v>51087</v>
      </c>
      <c r="G13" s="67"/>
      <c r="H13" s="67">
        <v>51087</v>
      </c>
      <c r="I13" s="66"/>
      <c r="J13" s="66"/>
      <c r="K13" s="66"/>
    </row>
    <row r="14" spans="1:11" s="24" customFormat="1" ht="12" x14ac:dyDescent="0.2">
      <c r="B14" s="61">
        <v>11010306</v>
      </c>
      <c r="C14" s="61" t="s">
        <v>188</v>
      </c>
      <c r="D14" s="66">
        <v>3841</v>
      </c>
      <c r="E14" s="66"/>
      <c r="F14" s="67">
        <v>3841</v>
      </c>
      <c r="G14" s="67"/>
      <c r="H14" s="67">
        <v>3841</v>
      </c>
      <c r="I14" s="66"/>
      <c r="J14" s="66"/>
      <c r="K14" s="66"/>
    </row>
    <row r="15" spans="1:11" s="24" customFormat="1" ht="12" x14ac:dyDescent="0.2">
      <c r="B15" s="61">
        <v>11010400</v>
      </c>
      <c r="C15" s="61" t="s">
        <v>16</v>
      </c>
      <c r="D15" s="66">
        <v>15964819</v>
      </c>
      <c r="E15" s="66">
        <v>4728955</v>
      </c>
      <c r="F15" s="67">
        <v>11235864</v>
      </c>
      <c r="G15" s="67"/>
      <c r="H15" s="67">
        <v>11235864</v>
      </c>
      <c r="I15" s="66"/>
      <c r="J15" s="66"/>
      <c r="K15" s="66"/>
    </row>
    <row r="16" spans="1:11" s="24" customFormat="1" ht="12" x14ac:dyDescent="0.2">
      <c r="B16" s="61">
        <v>11050400</v>
      </c>
      <c r="C16" s="61" t="s">
        <v>17</v>
      </c>
      <c r="D16" s="66">
        <v>50000000</v>
      </c>
      <c r="E16" s="66">
        <v>50000000</v>
      </c>
      <c r="F16" s="67"/>
      <c r="G16" s="66"/>
      <c r="H16" s="67"/>
      <c r="I16" s="66"/>
      <c r="J16" s="66"/>
      <c r="K16" s="66"/>
    </row>
    <row r="17" spans="2:11" s="24" customFormat="1" ht="12" x14ac:dyDescent="0.2">
      <c r="B17" s="61">
        <v>11060200</v>
      </c>
      <c r="C17" s="61" t="s">
        <v>120</v>
      </c>
      <c r="D17" s="66">
        <v>78285047</v>
      </c>
      <c r="E17" s="66">
        <v>44101</v>
      </c>
      <c r="F17" s="67">
        <v>78240946</v>
      </c>
      <c r="G17" s="66"/>
      <c r="H17" s="67">
        <v>78240946</v>
      </c>
      <c r="I17" s="66"/>
      <c r="J17" s="66"/>
      <c r="K17" s="66"/>
    </row>
    <row r="18" spans="2:11" s="24" customFormat="1" ht="12" x14ac:dyDescent="0.2">
      <c r="B18" s="61">
        <v>11060600</v>
      </c>
      <c r="C18" s="61" t="s">
        <v>19</v>
      </c>
      <c r="D18" s="66">
        <v>55298213</v>
      </c>
      <c r="E18" s="66"/>
      <c r="F18" s="67">
        <v>55298213</v>
      </c>
      <c r="G18" s="67"/>
      <c r="H18" s="66">
        <v>55298213</v>
      </c>
      <c r="I18" s="66"/>
      <c r="J18" s="66"/>
      <c r="K18" s="66"/>
    </row>
    <row r="19" spans="2:11" s="24" customFormat="1" ht="12" x14ac:dyDescent="0.2">
      <c r="B19" s="61">
        <v>11060700</v>
      </c>
      <c r="C19" s="61" t="s">
        <v>21</v>
      </c>
      <c r="D19" s="66">
        <v>6905000</v>
      </c>
      <c r="E19" s="66">
        <v>2000000</v>
      </c>
      <c r="F19" s="67">
        <v>4905000</v>
      </c>
      <c r="G19" s="66"/>
      <c r="H19" s="67">
        <v>4905000</v>
      </c>
      <c r="I19" s="66"/>
      <c r="J19" s="66"/>
      <c r="K19" s="66"/>
    </row>
    <row r="20" spans="2:11" s="24" customFormat="1" ht="12" x14ac:dyDescent="0.2">
      <c r="B20" s="61">
        <v>11100400</v>
      </c>
      <c r="C20" s="61" t="s">
        <v>25</v>
      </c>
      <c r="D20" s="66">
        <v>40000</v>
      </c>
      <c r="E20" s="66"/>
      <c r="F20" s="67">
        <v>40000</v>
      </c>
      <c r="G20" s="66"/>
      <c r="H20" s="67">
        <v>40000</v>
      </c>
      <c r="I20" s="66"/>
      <c r="J20" s="66"/>
      <c r="K20" s="66"/>
    </row>
    <row r="21" spans="2:11" s="24" customFormat="1" ht="12" x14ac:dyDescent="0.2">
      <c r="B21" s="61">
        <v>12010300</v>
      </c>
      <c r="C21" s="61" t="s">
        <v>27</v>
      </c>
      <c r="D21" s="66">
        <v>1810148492</v>
      </c>
      <c r="E21" s="66"/>
      <c r="F21" s="67">
        <v>1810148492</v>
      </c>
      <c r="G21" s="66"/>
      <c r="H21" s="67">
        <v>1810148492</v>
      </c>
      <c r="I21" s="66"/>
      <c r="J21" s="66"/>
      <c r="K21" s="66"/>
    </row>
    <row r="22" spans="2:11" s="24" customFormat="1" ht="12" x14ac:dyDescent="0.2">
      <c r="B22" s="61">
        <v>12020800</v>
      </c>
      <c r="C22" s="61" t="s">
        <v>29</v>
      </c>
      <c r="D22" s="66">
        <v>477367027</v>
      </c>
      <c r="E22" s="66"/>
      <c r="F22" s="67">
        <v>477367027</v>
      </c>
      <c r="G22" s="66"/>
      <c r="H22" s="67">
        <v>477367027</v>
      </c>
      <c r="I22" s="66"/>
      <c r="J22" s="66"/>
      <c r="K22" s="66"/>
    </row>
    <row r="23" spans="2:11" s="24" customFormat="1" ht="12" x14ac:dyDescent="0.2">
      <c r="B23" s="61">
        <v>12030100</v>
      </c>
      <c r="C23" s="61" t="s">
        <v>145</v>
      </c>
      <c r="D23" s="66">
        <v>1285795</v>
      </c>
      <c r="E23" s="66"/>
      <c r="F23" s="67">
        <v>1285795</v>
      </c>
      <c r="G23" s="66"/>
      <c r="H23" s="67">
        <v>1285795</v>
      </c>
      <c r="I23" s="66"/>
      <c r="J23" s="66"/>
      <c r="K23" s="66"/>
    </row>
    <row r="24" spans="2:11" s="24" customFormat="1" ht="12" x14ac:dyDescent="0.2">
      <c r="B24" s="61">
        <v>12030400</v>
      </c>
      <c r="C24" s="61" t="s">
        <v>31</v>
      </c>
      <c r="D24" s="66">
        <v>50513160</v>
      </c>
      <c r="E24" s="66"/>
      <c r="F24" s="66">
        <v>50513160</v>
      </c>
      <c r="G24" s="67"/>
      <c r="H24" s="66">
        <v>50513160</v>
      </c>
      <c r="I24" s="67"/>
      <c r="J24" s="66"/>
      <c r="K24" s="66"/>
    </row>
    <row r="25" spans="2:11" s="24" customFormat="1" ht="12" x14ac:dyDescent="0.2">
      <c r="B25" s="61">
        <v>12030500</v>
      </c>
      <c r="C25" s="61" t="s">
        <v>33</v>
      </c>
      <c r="D25" s="66">
        <v>631920</v>
      </c>
      <c r="E25" s="66"/>
      <c r="F25" s="67">
        <v>631920</v>
      </c>
      <c r="G25" s="67"/>
      <c r="H25" s="66">
        <v>631920</v>
      </c>
      <c r="I25" s="66"/>
      <c r="J25" s="66"/>
      <c r="K25" s="66"/>
    </row>
    <row r="26" spans="2:11" s="24" customFormat="1" ht="12" x14ac:dyDescent="0.2">
      <c r="B26" s="61">
        <v>12060200</v>
      </c>
      <c r="C26" s="61" t="s">
        <v>35</v>
      </c>
      <c r="D26" s="66"/>
      <c r="E26" s="66">
        <v>20832651</v>
      </c>
      <c r="F26" s="67"/>
      <c r="G26" s="67">
        <v>20832651</v>
      </c>
      <c r="H26" s="66"/>
      <c r="I26" s="67">
        <v>20832651</v>
      </c>
      <c r="J26" s="66"/>
      <c r="K26" s="66"/>
    </row>
    <row r="27" spans="2:11" s="24" customFormat="1" ht="12" x14ac:dyDescent="0.2">
      <c r="B27" s="61">
        <v>21050100</v>
      </c>
      <c r="C27" s="61" t="s">
        <v>37</v>
      </c>
      <c r="D27" s="66">
        <v>18415531</v>
      </c>
      <c r="E27" s="66">
        <v>18415631</v>
      </c>
      <c r="F27" s="67"/>
      <c r="G27" s="67">
        <v>100</v>
      </c>
      <c r="H27" s="67"/>
      <c r="I27" s="66">
        <v>100</v>
      </c>
      <c r="J27" s="66"/>
      <c r="K27" s="66"/>
    </row>
    <row r="28" spans="2:11" s="24" customFormat="1" ht="12" x14ac:dyDescent="0.2">
      <c r="B28" s="61">
        <v>21050200</v>
      </c>
      <c r="C28" s="61" t="s">
        <v>39</v>
      </c>
      <c r="D28" s="66">
        <v>8208700</v>
      </c>
      <c r="E28" s="66">
        <v>8364926</v>
      </c>
      <c r="F28" s="66"/>
      <c r="G28" s="67">
        <v>156226</v>
      </c>
      <c r="H28" s="66"/>
      <c r="I28" s="67">
        <v>156226</v>
      </c>
      <c r="J28" s="66"/>
      <c r="K28" s="66"/>
    </row>
    <row r="29" spans="2:11" s="24" customFormat="1" ht="12" x14ac:dyDescent="0.2">
      <c r="B29" s="61">
        <v>21050300</v>
      </c>
      <c r="C29" s="61" t="s">
        <v>41</v>
      </c>
      <c r="D29" s="66">
        <v>7880242</v>
      </c>
      <c r="E29" s="66">
        <v>7880242</v>
      </c>
      <c r="F29" s="66"/>
      <c r="G29" s="67"/>
      <c r="H29" s="66"/>
      <c r="I29" s="67"/>
      <c r="J29" s="66"/>
      <c r="K29" s="66"/>
    </row>
    <row r="30" spans="2:11" s="24" customFormat="1" ht="12" x14ac:dyDescent="0.2">
      <c r="B30" s="61">
        <v>21050600</v>
      </c>
      <c r="C30" s="61" t="s">
        <v>146</v>
      </c>
      <c r="D30" s="66">
        <v>60000</v>
      </c>
      <c r="E30" s="66">
        <v>70000</v>
      </c>
      <c r="F30" s="66"/>
      <c r="G30" s="67">
        <v>10000</v>
      </c>
      <c r="H30" s="66"/>
      <c r="I30" s="67">
        <v>10000</v>
      </c>
      <c r="J30" s="66"/>
      <c r="K30" s="66"/>
    </row>
    <row r="31" spans="2:11" s="24" customFormat="1" ht="12" x14ac:dyDescent="0.2">
      <c r="B31" s="61">
        <v>21080101</v>
      </c>
      <c r="C31" s="61" t="s">
        <v>138</v>
      </c>
      <c r="D31" s="66">
        <v>2618201</v>
      </c>
      <c r="E31" s="66">
        <v>29731618</v>
      </c>
      <c r="F31" s="66"/>
      <c r="G31" s="67">
        <v>27113417</v>
      </c>
      <c r="H31" s="66"/>
      <c r="I31" s="67">
        <v>27113417</v>
      </c>
      <c r="J31" s="66"/>
      <c r="K31" s="66"/>
    </row>
    <row r="32" spans="2:11" s="24" customFormat="1" ht="12" x14ac:dyDescent="0.2">
      <c r="B32" s="61">
        <v>21080201</v>
      </c>
      <c r="C32" s="61" t="s">
        <v>231</v>
      </c>
      <c r="D32" s="66"/>
      <c r="E32" s="66">
        <v>7769135</v>
      </c>
      <c r="F32" s="66"/>
      <c r="G32" s="67">
        <v>7769135</v>
      </c>
      <c r="H32" s="66"/>
      <c r="I32" s="67">
        <v>7769135</v>
      </c>
      <c r="J32" s="66"/>
      <c r="K32" s="66"/>
    </row>
    <row r="33" spans="2:11" s="24" customFormat="1" ht="12" x14ac:dyDescent="0.2">
      <c r="B33" s="61">
        <v>21080401</v>
      </c>
      <c r="C33" s="61" t="s">
        <v>43</v>
      </c>
      <c r="D33" s="66">
        <v>1333558</v>
      </c>
      <c r="E33" s="66">
        <v>1333558</v>
      </c>
      <c r="F33" s="66"/>
      <c r="G33" s="67"/>
      <c r="H33" s="66"/>
      <c r="I33" s="67"/>
      <c r="J33" s="66"/>
      <c r="K33" s="66"/>
    </row>
    <row r="34" spans="2:11" s="24" customFormat="1" ht="12" x14ac:dyDescent="0.2">
      <c r="B34" s="61">
        <v>21080402</v>
      </c>
      <c r="C34" s="61" t="s">
        <v>45</v>
      </c>
      <c r="D34" s="66">
        <v>364263</v>
      </c>
      <c r="E34" s="66">
        <v>364263</v>
      </c>
      <c r="F34" s="66"/>
      <c r="G34" s="67"/>
      <c r="H34" s="66"/>
      <c r="I34" s="67"/>
      <c r="J34" s="66"/>
      <c r="K34" s="66"/>
    </row>
    <row r="35" spans="2:11" s="24" customFormat="1" ht="12" x14ac:dyDescent="0.2">
      <c r="B35" s="61">
        <v>21080403</v>
      </c>
      <c r="C35" s="61" t="s">
        <v>255</v>
      </c>
      <c r="D35" s="66">
        <v>269752</v>
      </c>
      <c r="E35" s="66">
        <v>269752</v>
      </c>
      <c r="F35" s="66"/>
      <c r="G35" s="67"/>
      <c r="H35" s="66"/>
      <c r="I35" s="67"/>
      <c r="J35" s="66"/>
      <c r="K35" s="66"/>
    </row>
    <row r="36" spans="2:11" s="24" customFormat="1" ht="12" x14ac:dyDescent="0.2">
      <c r="B36" s="61">
        <v>21080404</v>
      </c>
      <c r="C36" s="61" t="s">
        <v>47</v>
      </c>
      <c r="D36" s="66">
        <v>118458</v>
      </c>
      <c r="E36" s="66">
        <v>118458</v>
      </c>
      <c r="F36" s="67"/>
      <c r="G36" s="66"/>
      <c r="H36" s="67"/>
      <c r="I36" s="66"/>
      <c r="J36" s="66"/>
      <c r="K36" s="66"/>
    </row>
    <row r="37" spans="2:11" s="24" customFormat="1" ht="12" x14ac:dyDescent="0.2">
      <c r="B37" s="61">
        <v>21080405</v>
      </c>
      <c r="C37" s="61" t="s">
        <v>49</v>
      </c>
      <c r="D37" s="66">
        <v>25289</v>
      </c>
      <c r="E37" s="66">
        <v>25289</v>
      </c>
      <c r="F37" s="67"/>
      <c r="G37" s="66"/>
      <c r="H37" s="67"/>
      <c r="I37" s="66"/>
      <c r="J37" s="66"/>
      <c r="K37" s="66"/>
    </row>
    <row r="38" spans="2:11" s="24" customFormat="1" ht="12" x14ac:dyDescent="0.2">
      <c r="B38" s="61">
        <v>21080406</v>
      </c>
      <c r="C38" s="61" t="s">
        <v>51</v>
      </c>
      <c r="D38" s="66">
        <v>269752</v>
      </c>
      <c r="E38" s="66">
        <v>269752</v>
      </c>
      <c r="F38" s="66"/>
      <c r="G38" s="67"/>
      <c r="H38" s="66"/>
      <c r="I38" s="67"/>
      <c r="J38" s="66"/>
      <c r="K38" s="66"/>
    </row>
    <row r="39" spans="2:11" s="24" customFormat="1" ht="12" x14ac:dyDescent="0.2">
      <c r="B39" s="61">
        <v>21080502</v>
      </c>
      <c r="C39" s="61" t="s">
        <v>55</v>
      </c>
      <c r="D39" s="66">
        <v>2107215</v>
      </c>
      <c r="E39" s="66">
        <v>2329437</v>
      </c>
      <c r="F39" s="66"/>
      <c r="G39" s="67">
        <v>222222</v>
      </c>
      <c r="H39" s="66"/>
      <c r="I39" s="67">
        <v>222222</v>
      </c>
      <c r="J39" s="66"/>
      <c r="K39" s="66"/>
    </row>
    <row r="40" spans="2:11" s="24" customFormat="1" ht="12" x14ac:dyDescent="0.2">
      <c r="B40" s="61">
        <v>21080503</v>
      </c>
      <c r="C40" s="61" t="s">
        <v>57</v>
      </c>
      <c r="D40" s="66">
        <v>279152</v>
      </c>
      <c r="E40" s="66">
        <v>279152</v>
      </c>
      <c r="F40" s="67"/>
      <c r="G40" s="66"/>
      <c r="H40" s="67"/>
      <c r="I40" s="66"/>
      <c r="J40" s="66"/>
      <c r="K40" s="66"/>
    </row>
    <row r="41" spans="2:11" s="24" customFormat="1" ht="12" x14ac:dyDescent="0.2">
      <c r="B41" s="61">
        <v>23010000</v>
      </c>
      <c r="C41" s="61" t="s">
        <v>59</v>
      </c>
      <c r="D41" s="66"/>
      <c r="E41" s="66">
        <v>2414856190</v>
      </c>
      <c r="F41" s="67"/>
      <c r="G41" s="66">
        <v>2414856190</v>
      </c>
      <c r="H41" s="66"/>
      <c r="I41" s="66">
        <v>2414856190</v>
      </c>
      <c r="J41" s="66"/>
      <c r="K41" s="66"/>
    </row>
    <row r="42" spans="2:11" s="24" customFormat="1" ht="12" x14ac:dyDescent="0.2">
      <c r="B42" s="61">
        <v>23020000</v>
      </c>
      <c r="C42" s="61" t="s">
        <v>61</v>
      </c>
      <c r="D42" s="66"/>
      <c r="E42" s="66">
        <v>969602156</v>
      </c>
      <c r="F42" s="67"/>
      <c r="G42" s="66">
        <v>969602156</v>
      </c>
      <c r="H42" s="66"/>
      <c r="I42" s="66">
        <v>969602156</v>
      </c>
      <c r="J42" s="66"/>
      <c r="K42" s="66"/>
    </row>
    <row r="43" spans="2:11" s="24" customFormat="1" ht="12" x14ac:dyDescent="0.2">
      <c r="B43" s="61">
        <v>23070300</v>
      </c>
      <c r="C43" s="61" t="s">
        <v>63</v>
      </c>
      <c r="D43" s="66">
        <v>1737117526</v>
      </c>
      <c r="E43" s="66"/>
      <c r="F43" s="67">
        <v>1737117526</v>
      </c>
      <c r="G43" s="66"/>
      <c r="H43" s="66">
        <v>1737117526</v>
      </c>
      <c r="I43" s="66"/>
      <c r="J43" s="66"/>
      <c r="K43" s="66"/>
    </row>
    <row r="44" spans="2:11" s="24" customFormat="1" ht="12" x14ac:dyDescent="0.2">
      <c r="B44" s="61">
        <v>23080000</v>
      </c>
      <c r="C44" s="61" t="s">
        <v>232</v>
      </c>
      <c r="D44" s="66"/>
      <c r="E44" s="66">
        <v>786953702</v>
      </c>
      <c r="F44" s="67"/>
      <c r="G44" s="66">
        <v>786953702</v>
      </c>
      <c r="H44" s="66"/>
      <c r="I44" s="66">
        <v>786953702</v>
      </c>
      <c r="J44" s="66"/>
      <c r="K44" s="66"/>
    </row>
    <row r="45" spans="2:11" s="24" customFormat="1" ht="12" x14ac:dyDescent="0.2">
      <c r="B45" s="61">
        <v>33110300</v>
      </c>
      <c r="C45" s="61" t="s">
        <v>140</v>
      </c>
      <c r="D45" s="66">
        <v>1948890</v>
      </c>
      <c r="E45" s="66"/>
      <c r="F45" s="67">
        <v>1948890</v>
      </c>
      <c r="G45" s="66"/>
      <c r="H45" s="66"/>
      <c r="I45" s="66"/>
      <c r="J45" s="66">
        <v>1948890</v>
      </c>
      <c r="K45" s="66"/>
    </row>
    <row r="46" spans="2:11" s="24" customFormat="1" ht="12" x14ac:dyDescent="0.2">
      <c r="B46" s="61">
        <v>33110600</v>
      </c>
      <c r="C46" s="61" t="s">
        <v>214</v>
      </c>
      <c r="D46" s="66">
        <v>343529</v>
      </c>
      <c r="E46" s="66"/>
      <c r="F46" s="67">
        <v>343529</v>
      </c>
      <c r="G46" s="66"/>
      <c r="H46" s="66"/>
      <c r="I46" s="66"/>
      <c r="J46" s="66">
        <v>343529</v>
      </c>
      <c r="K46" s="66"/>
    </row>
    <row r="47" spans="2:11" s="24" customFormat="1" ht="12" x14ac:dyDescent="0.2">
      <c r="B47" s="61">
        <v>33110700</v>
      </c>
      <c r="C47" s="61" t="s">
        <v>256</v>
      </c>
      <c r="D47" s="66">
        <v>3834210</v>
      </c>
      <c r="E47" s="66"/>
      <c r="F47" s="67">
        <v>3834210</v>
      </c>
      <c r="G47" s="66"/>
      <c r="H47" s="66"/>
      <c r="I47" s="66"/>
      <c r="J47" s="66">
        <v>3834210</v>
      </c>
      <c r="K47" s="66"/>
    </row>
    <row r="48" spans="2:11" s="24" customFormat="1" ht="12" x14ac:dyDescent="0.2">
      <c r="B48" s="61">
        <v>33120100</v>
      </c>
      <c r="C48" s="61" t="s">
        <v>64</v>
      </c>
      <c r="D48" s="66">
        <v>7922515</v>
      </c>
      <c r="E48" s="66"/>
      <c r="F48" s="67">
        <v>7922515</v>
      </c>
      <c r="G48" s="66"/>
      <c r="H48" s="66"/>
      <c r="I48" s="66"/>
      <c r="J48" s="66">
        <v>7922515</v>
      </c>
      <c r="K48" s="66"/>
    </row>
    <row r="49" spans="2:11" s="24" customFormat="1" ht="12" x14ac:dyDescent="0.2">
      <c r="B49" s="61">
        <v>33120200</v>
      </c>
      <c r="C49" s="61" t="s">
        <v>65</v>
      </c>
      <c r="D49" s="66">
        <v>1260298</v>
      </c>
      <c r="E49" s="66"/>
      <c r="F49" s="67">
        <v>1260298</v>
      </c>
      <c r="G49" s="66"/>
      <c r="H49" s="66"/>
      <c r="I49" s="66"/>
      <c r="J49" s="66">
        <v>1260298</v>
      </c>
      <c r="K49" s="66"/>
    </row>
    <row r="50" spans="2:11" s="24" customFormat="1" ht="12" x14ac:dyDescent="0.2">
      <c r="B50" s="61">
        <v>33120400</v>
      </c>
      <c r="C50" s="61" t="s">
        <v>66</v>
      </c>
      <c r="D50" s="66">
        <v>497000</v>
      </c>
      <c r="E50" s="66"/>
      <c r="F50" s="67">
        <v>497000</v>
      </c>
      <c r="G50" s="66"/>
      <c r="H50" s="66"/>
      <c r="I50" s="66"/>
      <c r="J50" s="66">
        <v>497000</v>
      </c>
      <c r="K50" s="66"/>
    </row>
    <row r="51" spans="2:11" s="24" customFormat="1" ht="12" x14ac:dyDescent="0.2">
      <c r="B51" s="61">
        <v>33120500</v>
      </c>
      <c r="C51" s="61" t="s">
        <v>67</v>
      </c>
      <c r="D51" s="66">
        <v>397764</v>
      </c>
      <c r="E51" s="66"/>
      <c r="F51" s="67">
        <v>397764</v>
      </c>
      <c r="G51" s="66"/>
      <c r="H51" s="66"/>
      <c r="I51" s="66"/>
      <c r="J51" s="66">
        <v>397764</v>
      </c>
      <c r="K51" s="66"/>
    </row>
    <row r="52" spans="2:11" s="24" customFormat="1" ht="12" x14ac:dyDescent="0.2">
      <c r="B52" s="61">
        <v>33130100</v>
      </c>
      <c r="C52" s="61" t="s">
        <v>68</v>
      </c>
      <c r="D52" s="66">
        <v>1026313</v>
      </c>
      <c r="E52" s="66">
        <v>395979</v>
      </c>
      <c r="F52" s="67">
        <v>630334</v>
      </c>
      <c r="G52" s="66"/>
      <c r="H52" s="66"/>
      <c r="I52" s="66"/>
      <c r="J52" s="66">
        <v>630334</v>
      </c>
      <c r="K52" s="66"/>
    </row>
    <row r="53" spans="2:11" s="24" customFormat="1" ht="12" x14ac:dyDescent="0.2">
      <c r="B53" s="61">
        <v>33130300</v>
      </c>
      <c r="C53" s="61" t="s">
        <v>69</v>
      </c>
      <c r="D53" s="66">
        <v>2697840</v>
      </c>
      <c r="E53" s="66"/>
      <c r="F53" s="67">
        <v>2697840</v>
      </c>
      <c r="G53" s="66"/>
      <c r="H53" s="66"/>
      <c r="I53" s="66"/>
      <c r="J53" s="66">
        <v>2697840</v>
      </c>
      <c r="K53" s="66"/>
    </row>
    <row r="54" spans="2:11" s="24" customFormat="1" ht="12" x14ac:dyDescent="0.2">
      <c r="B54" s="61">
        <v>33130400</v>
      </c>
      <c r="C54" s="61" t="s">
        <v>70</v>
      </c>
      <c r="D54" s="66">
        <v>683183</v>
      </c>
      <c r="E54" s="66"/>
      <c r="F54" s="67">
        <v>683183</v>
      </c>
      <c r="G54" s="66"/>
      <c r="H54" s="66"/>
      <c r="I54" s="66"/>
      <c r="J54" s="66">
        <v>683183</v>
      </c>
      <c r="K54" s="66"/>
    </row>
    <row r="55" spans="2:11" s="24" customFormat="1" ht="12" x14ac:dyDescent="0.2">
      <c r="B55" s="61">
        <v>33130500</v>
      </c>
      <c r="C55" s="61" t="s">
        <v>71</v>
      </c>
      <c r="D55" s="66">
        <v>373266</v>
      </c>
      <c r="E55" s="66"/>
      <c r="F55" s="67">
        <v>373266</v>
      </c>
      <c r="G55" s="66"/>
      <c r="H55" s="66"/>
      <c r="I55" s="66"/>
      <c r="J55" s="66">
        <v>373266</v>
      </c>
      <c r="K55" s="66"/>
    </row>
    <row r="56" spans="2:11" s="24" customFormat="1" ht="12" x14ac:dyDescent="0.2">
      <c r="B56" s="61">
        <v>33130600</v>
      </c>
      <c r="C56" s="61" t="s">
        <v>72</v>
      </c>
      <c r="D56" s="66">
        <v>380759</v>
      </c>
      <c r="E56" s="66"/>
      <c r="F56" s="67">
        <v>380759</v>
      </c>
      <c r="G56" s="66"/>
      <c r="H56" s="66"/>
      <c r="I56" s="66"/>
      <c r="J56" s="66">
        <v>380759</v>
      </c>
      <c r="K56" s="66"/>
    </row>
    <row r="57" spans="2:11" s="24" customFormat="1" ht="12" x14ac:dyDescent="0.2">
      <c r="B57" s="61">
        <v>33130800</v>
      </c>
      <c r="C57" s="61" t="s">
        <v>73</v>
      </c>
      <c r="D57" s="66">
        <v>223720</v>
      </c>
      <c r="E57" s="66"/>
      <c r="F57" s="67">
        <v>223720</v>
      </c>
      <c r="G57" s="66"/>
      <c r="H57" s="66"/>
      <c r="I57" s="66"/>
      <c r="J57" s="66">
        <v>223720</v>
      </c>
      <c r="K57" s="66"/>
    </row>
    <row r="58" spans="2:11" s="24" customFormat="1" ht="12" x14ac:dyDescent="0.2">
      <c r="B58" s="61">
        <v>33140100</v>
      </c>
      <c r="C58" s="61" t="s">
        <v>74</v>
      </c>
      <c r="D58" s="66">
        <v>7870800</v>
      </c>
      <c r="E58" s="66"/>
      <c r="F58" s="67">
        <v>7870800</v>
      </c>
      <c r="G58" s="66"/>
      <c r="H58" s="66"/>
      <c r="I58" s="66"/>
      <c r="J58" s="66">
        <v>7870800</v>
      </c>
      <c r="K58" s="66"/>
    </row>
    <row r="59" spans="2:11" s="24" customFormat="1" ht="12" x14ac:dyDescent="0.2">
      <c r="B59" s="61">
        <v>33140600</v>
      </c>
      <c r="C59" s="61" t="s">
        <v>141</v>
      </c>
      <c r="D59" s="66">
        <v>6116666</v>
      </c>
      <c r="E59" s="66">
        <v>2222222</v>
      </c>
      <c r="F59" s="67">
        <v>3894444</v>
      </c>
      <c r="G59" s="66"/>
      <c r="H59" s="66"/>
      <c r="I59" s="66"/>
      <c r="J59" s="66">
        <v>3894444</v>
      </c>
      <c r="K59" s="66"/>
    </row>
    <row r="60" spans="2:11" s="24" customFormat="1" ht="12" x14ac:dyDescent="0.2">
      <c r="B60" s="61">
        <v>33160100</v>
      </c>
      <c r="C60" s="61" t="s">
        <v>75</v>
      </c>
      <c r="D60" s="66">
        <v>100000</v>
      </c>
      <c r="E60" s="66"/>
      <c r="F60" s="67">
        <v>100000</v>
      </c>
      <c r="G60" s="66"/>
      <c r="H60" s="66"/>
      <c r="I60" s="66"/>
      <c r="J60" s="66">
        <v>100000</v>
      </c>
      <c r="K60" s="66"/>
    </row>
    <row r="61" spans="2:11" s="24" customFormat="1" ht="12" x14ac:dyDescent="0.2">
      <c r="B61" s="61">
        <v>33160200</v>
      </c>
      <c r="C61" s="61" t="s">
        <v>122</v>
      </c>
      <c r="D61" s="66">
        <v>5562378</v>
      </c>
      <c r="E61" s="66"/>
      <c r="F61" s="67">
        <v>5562378</v>
      </c>
      <c r="G61" s="66"/>
      <c r="H61" s="66"/>
      <c r="I61" s="66"/>
      <c r="J61" s="66">
        <v>5562378</v>
      </c>
      <c r="K61" s="66"/>
    </row>
    <row r="62" spans="2:11" s="24" customFormat="1" ht="12" x14ac:dyDescent="0.2">
      <c r="B62" s="61">
        <v>33160400</v>
      </c>
      <c r="C62" s="61" t="s">
        <v>76</v>
      </c>
      <c r="D62" s="66">
        <v>416356</v>
      </c>
      <c r="E62" s="66"/>
      <c r="F62" s="67">
        <v>416356</v>
      </c>
      <c r="G62" s="66"/>
      <c r="H62" s="66"/>
      <c r="I62" s="66"/>
      <c r="J62" s="66">
        <v>416356</v>
      </c>
      <c r="K62" s="66"/>
    </row>
    <row r="63" spans="2:11" s="24" customFormat="1" ht="12" x14ac:dyDescent="0.2">
      <c r="B63" s="61">
        <v>33160500</v>
      </c>
      <c r="C63" s="61" t="s">
        <v>142</v>
      </c>
      <c r="D63" s="66">
        <v>444444</v>
      </c>
      <c r="E63" s="66"/>
      <c r="F63" s="67">
        <v>444444</v>
      </c>
      <c r="G63" s="66"/>
      <c r="H63" s="66"/>
      <c r="I63" s="66"/>
      <c r="J63" s="66">
        <v>444444</v>
      </c>
      <c r="K63" s="66"/>
    </row>
    <row r="64" spans="2:11" s="24" customFormat="1" ht="12" x14ac:dyDescent="0.2">
      <c r="B64" s="61">
        <v>33160900</v>
      </c>
      <c r="C64" s="61" t="s">
        <v>77</v>
      </c>
      <c r="D64" s="66">
        <v>1650</v>
      </c>
      <c r="E64" s="66">
        <v>1</v>
      </c>
      <c r="F64" s="67">
        <v>1649</v>
      </c>
      <c r="G64" s="66"/>
      <c r="H64" s="66"/>
      <c r="I64" s="66"/>
      <c r="J64" s="66">
        <v>1649</v>
      </c>
      <c r="K64" s="66"/>
    </row>
    <row r="65" spans="2:11" s="24" customFormat="1" ht="12" x14ac:dyDescent="0.2">
      <c r="B65" s="61">
        <v>33170100</v>
      </c>
      <c r="C65" s="61" t="s">
        <v>123</v>
      </c>
      <c r="D65" s="66">
        <v>6268</v>
      </c>
      <c r="E65" s="66"/>
      <c r="F65" s="67">
        <v>6268</v>
      </c>
      <c r="G65" s="66"/>
      <c r="H65" s="66"/>
      <c r="I65" s="66"/>
      <c r="J65" s="66">
        <v>6268</v>
      </c>
      <c r="K65" s="66"/>
    </row>
    <row r="66" spans="2:11" s="24" customFormat="1" ht="12" x14ac:dyDescent="0.2">
      <c r="B66" s="61">
        <v>39040000</v>
      </c>
      <c r="C66" s="61" t="s">
        <v>171</v>
      </c>
      <c r="D66" s="66">
        <v>3338</v>
      </c>
      <c r="E66" s="66"/>
      <c r="F66" s="67">
        <v>3338</v>
      </c>
      <c r="G66" s="66"/>
      <c r="H66" s="66"/>
      <c r="I66" s="66"/>
      <c r="J66" s="66">
        <v>3338</v>
      </c>
      <c r="K66" s="66"/>
    </row>
    <row r="67" spans="2:11" s="24" customFormat="1" ht="12" x14ac:dyDescent="0.2">
      <c r="B67" s="61">
        <v>41010000</v>
      </c>
      <c r="C67" s="61" t="s">
        <v>78</v>
      </c>
      <c r="D67" s="66"/>
      <c r="E67" s="66">
        <v>2500000</v>
      </c>
      <c r="F67" s="67"/>
      <c r="G67" s="66">
        <v>2500000</v>
      </c>
      <c r="H67" s="66"/>
      <c r="I67" s="66"/>
      <c r="J67" s="66"/>
      <c r="K67" s="66">
        <v>2500000</v>
      </c>
    </row>
    <row r="68" spans="2:11" s="24" customFormat="1" ht="12" x14ac:dyDescent="0.2">
      <c r="B68" s="61">
        <v>41020000</v>
      </c>
      <c r="C68" s="61" t="s">
        <v>79</v>
      </c>
      <c r="D68" s="66"/>
      <c r="E68" s="66">
        <v>1162120</v>
      </c>
      <c r="F68" s="67"/>
      <c r="G68" s="66">
        <v>1162120</v>
      </c>
      <c r="H68" s="66"/>
      <c r="I68" s="66"/>
      <c r="J68" s="66"/>
      <c r="K68" s="66">
        <v>1162120</v>
      </c>
    </row>
    <row r="69" spans="2:11" s="24" customFormat="1" ht="12" x14ac:dyDescent="0.2">
      <c r="B69" s="61">
        <v>41090000</v>
      </c>
      <c r="C69" s="61" t="s">
        <v>139</v>
      </c>
      <c r="D69" s="66"/>
      <c r="E69" s="66">
        <v>310966</v>
      </c>
      <c r="F69" s="67"/>
      <c r="G69" s="66">
        <v>310966</v>
      </c>
      <c r="H69" s="66"/>
      <c r="I69" s="66"/>
      <c r="J69" s="66"/>
      <c r="K69" s="66">
        <v>310966</v>
      </c>
    </row>
    <row r="70" spans="2:11" s="24" customFormat="1" ht="12" x14ac:dyDescent="0.2">
      <c r="B70" s="61">
        <v>41100000</v>
      </c>
      <c r="C70" s="61" t="s">
        <v>155</v>
      </c>
      <c r="D70" s="66"/>
      <c r="E70" s="66">
        <v>255148864</v>
      </c>
      <c r="F70" s="67"/>
      <c r="G70" s="66">
        <v>255148864</v>
      </c>
      <c r="H70" s="66"/>
      <c r="I70" s="66"/>
      <c r="J70" s="66"/>
      <c r="K70" s="66">
        <v>255148864</v>
      </c>
    </row>
    <row r="71" spans="2:11" s="24" customFormat="1" ht="12" x14ac:dyDescent="0.2">
      <c r="B71" s="62"/>
      <c r="C71" s="62"/>
      <c r="D71" s="66"/>
      <c r="E71" s="66"/>
      <c r="F71" s="66"/>
      <c r="G71" s="66"/>
      <c r="H71" s="66"/>
      <c r="I71" s="66"/>
      <c r="J71" s="66"/>
      <c r="K71" s="66"/>
    </row>
    <row r="72" spans="2:11" s="24" customFormat="1" ht="12" x14ac:dyDescent="0.2">
      <c r="B72" s="62"/>
      <c r="C72" s="62" t="s">
        <v>124</v>
      </c>
      <c r="D72" s="66">
        <v>4699225460</v>
      </c>
      <c r="E72" s="66">
        <v>4699225460</v>
      </c>
      <c r="F72" s="66">
        <v>4486637749</v>
      </c>
      <c r="G72" s="66">
        <v>4486637749</v>
      </c>
      <c r="H72" s="66">
        <v>4447144764</v>
      </c>
      <c r="I72" s="66">
        <v>4227515799</v>
      </c>
      <c r="J72" s="66">
        <v>39492985</v>
      </c>
      <c r="K72" s="66">
        <v>259121950</v>
      </c>
    </row>
    <row r="73" spans="2:11" s="24" customFormat="1" ht="12" x14ac:dyDescent="0.2">
      <c r="B73" s="62"/>
      <c r="C73" s="62" t="s">
        <v>257</v>
      </c>
      <c r="D73" s="66"/>
      <c r="E73" s="66"/>
      <c r="F73" s="66"/>
      <c r="G73" s="66"/>
      <c r="H73" s="66"/>
      <c r="I73" s="66">
        <v>219628965</v>
      </c>
      <c r="J73" s="66">
        <v>219628965</v>
      </c>
      <c r="K73" s="66"/>
    </row>
    <row r="74" spans="2:11" s="24" customFormat="1" ht="12" x14ac:dyDescent="0.2">
      <c r="B74" s="62"/>
      <c r="C74" s="62" t="s">
        <v>125</v>
      </c>
      <c r="D74" s="66">
        <v>4699225460</v>
      </c>
      <c r="E74" s="66">
        <v>4699225460</v>
      </c>
      <c r="F74" s="66">
        <v>4486637749</v>
      </c>
      <c r="G74" s="66">
        <v>4486637749</v>
      </c>
      <c r="H74" s="66">
        <v>4447144764</v>
      </c>
      <c r="I74" s="66">
        <v>4447144764</v>
      </c>
      <c r="J74" s="66">
        <v>259121950</v>
      </c>
      <c r="K74" s="66">
        <v>259121950</v>
      </c>
    </row>
    <row r="75" spans="2:11" s="24" customFormat="1" ht="12.75" thickBot="1" x14ac:dyDescent="0.25">
      <c r="D75" s="68"/>
      <c r="E75" s="68"/>
      <c r="F75" s="68"/>
      <c r="G75" s="68"/>
      <c r="H75" s="68"/>
      <c r="I75" s="68"/>
      <c r="J75" s="68"/>
      <c r="K75" s="68"/>
    </row>
    <row r="76" spans="2:11" s="24" customFormat="1" ht="12" x14ac:dyDescent="0.2">
      <c r="B76" s="105" t="s">
        <v>191</v>
      </c>
      <c r="C76" s="106"/>
      <c r="D76" s="107"/>
      <c r="E76" s="107"/>
      <c r="F76" s="107"/>
      <c r="G76" s="107"/>
      <c r="H76" s="107"/>
      <c r="I76" s="107"/>
      <c r="J76" s="107"/>
      <c r="K76" s="108"/>
    </row>
    <row r="77" spans="2:11" s="24" customFormat="1" ht="12" x14ac:dyDescent="0.2">
      <c r="B77" s="109"/>
      <c r="C77" s="63" t="s">
        <v>153</v>
      </c>
      <c r="D77" s="75"/>
      <c r="E77" s="75"/>
      <c r="F77" s="75"/>
      <c r="G77" s="75"/>
      <c r="H77" s="75"/>
      <c r="I77" s="75"/>
      <c r="J77" s="75"/>
      <c r="K77" s="101">
        <v>221028788</v>
      </c>
    </row>
    <row r="78" spans="2:11" s="24" customFormat="1" ht="12" x14ac:dyDescent="0.2">
      <c r="B78" s="109"/>
      <c r="C78" s="63" t="s">
        <v>189</v>
      </c>
      <c r="D78" s="75"/>
      <c r="E78" s="75"/>
      <c r="F78" s="75"/>
      <c r="G78" s="75"/>
      <c r="H78" s="75"/>
      <c r="I78" s="75"/>
      <c r="J78" s="75"/>
      <c r="K78" s="101"/>
    </row>
    <row r="79" spans="2:11" s="24" customFormat="1" ht="12" x14ac:dyDescent="0.2">
      <c r="B79" s="109"/>
      <c r="C79" s="63" t="s">
        <v>190</v>
      </c>
      <c r="D79" s="75"/>
      <c r="E79" s="75"/>
      <c r="F79" s="75"/>
      <c r="G79" s="75"/>
      <c r="H79" s="75"/>
      <c r="I79" s="75"/>
      <c r="J79" s="75"/>
      <c r="K79" s="101"/>
    </row>
    <row r="80" spans="2:11" s="24" customFormat="1" ht="12" x14ac:dyDescent="0.2">
      <c r="B80" s="109"/>
      <c r="C80" s="63" t="s">
        <v>154</v>
      </c>
      <c r="D80" s="75"/>
      <c r="E80" s="75"/>
      <c r="F80" s="75"/>
      <c r="G80" s="75"/>
      <c r="H80" s="75"/>
      <c r="I80" s="75"/>
      <c r="J80" s="75"/>
      <c r="K80" s="125">
        <v>-1399823</v>
      </c>
    </row>
    <row r="81" spans="1:11" s="24" customFormat="1" ht="12.75" thickBot="1" x14ac:dyDescent="0.25">
      <c r="B81" s="110"/>
      <c r="C81" s="111" t="str">
        <f>+C73</f>
        <v>UTILIDAD DEL EJERCICIO</v>
      </c>
      <c r="D81" s="112"/>
      <c r="E81" s="112"/>
      <c r="F81" s="112"/>
      <c r="G81" s="112"/>
      <c r="H81" s="112"/>
      <c r="I81" s="112"/>
      <c r="J81" s="112"/>
      <c r="K81" s="113">
        <f>SUM(K77:K80)</f>
        <v>219628965</v>
      </c>
    </row>
    <row r="82" spans="1:11" s="24" customFormat="1" ht="12" x14ac:dyDescent="0.2">
      <c r="D82" s="68"/>
      <c r="E82" s="68"/>
      <c r="F82" s="68"/>
      <c r="G82" s="68"/>
      <c r="H82" s="68"/>
      <c r="I82" s="68"/>
      <c r="J82" s="68"/>
      <c r="K82" s="75">
        <f>+K81+K73-J73</f>
        <v>0</v>
      </c>
    </row>
    <row r="83" spans="1:11" s="24" customFormat="1" ht="12" x14ac:dyDescent="0.2">
      <c r="D83" s="68"/>
      <c r="E83" s="68"/>
      <c r="F83" s="68"/>
      <c r="G83" s="68"/>
      <c r="H83" s="68"/>
      <c r="I83" s="68"/>
      <c r="J83" s="68"/>
      <c r="K83" s="68"/>
    </row>
    <row r="84" spans="1:11" s="24" customFormat="1" ht="12" x14ac:dyDescent="0.2">
      <c r="A84" s="25"/>
      <c r="D84" s="68"/>
      <c r="E84" s="68"/>
      <c r="F84" s="68"/>
      <c r="G84" s="68"/>
      <c r="H84" s="68"/>
      <c r="I84" s="68"/>
      <c r="J84" s="68"/>
      <c r="K84" s="68"/>
    </row>
    <row r="85" spans="1:11" s="24" customFormat="1" ht="12" x14ac:dyDescent="0.2">
      <c r="D85" s="68"/>
      <c r="E85" s="68"/>
      <c r="F85" s="68"/>
      <c r="G85" s="68"/>
      <c r="H85" s="68"/>
      <c r="I85" s="68"/>
      <c r="J85" s="68"/>
      <c r="K85" s="68"/>
    </row>
    <row r="86" spans="1:11" s="24" customFormat="1" ht="12" x14ac:dyDescent="0.2">
      <c r="A86" s="26"/>
      <c r="D86" s="68"/>
      <c r="E86" s="68"/>
      <c r="F86" s="68"/>
      <c r="G86" s="68"/>
      <c r="H86" s="68"/>
      <c r="I86" s="68"/>
      <c r="J86" s="68"/>
      <c r="K86" s="68"/>
    </row>
    <row r="87" spans="1:11" s="24" customFormat="1" ht="12" x14ac:dyDescent="0.2">
      <c r="A87" s="26"/>
      <c r="D87" s="68"/>
      <c r="E87" s="68"/>
      <c r="F87" s="68"/>
      <c r="G87" s="68"/>
      <c r="H87" s="68"/>
      <c r="I87" s="68"/>
      <c r="J87" s="68"/>
      <c r="K87" s="68"/>
    </row>
    <row r="88" spans="1:11" s="24" customFormat="1" ht="12" x14ac:dyDescent="0.2">
      <c r="A88" s="26"/>
      <c r="D88" s="68"/>
      <c r="E88" s="68"/>
      <c r="F88" s="68"/>
      <c r="G88" s="68"/>
      <c r="H88" s="68"/>
      <c r="I88" s="68"/>
      <c r="J88" s="68"/>
      <c r="K88" s="68"/>
    </row>
    <row r="89" spans="1:11" s="24" customFormat="1" ht="12" x14ac:dyDescent="0.2">
      <c r="A89" s="26"/>
      <c r="D89" s="68"/>
      <c r="E89" s="68"/>
      <c r="F89" s="68"/>
      <c r="G89" s="68"/>
      <c r="H89" s="68"/>
      <c r="I89" s="68"/>
      <c r="J89" s="68"/>
      <c r="K89" s="68"/>
    </row>
    <row r="90" spans="1:11" s="24" customFormat="1" x14ac:dyDescent="0.25">
      <c r="A90" s="26"/>
      <c r="B90" s="3"/>
      <c r="C90" s="3"/>
      <c r="D90" s="13"/>
      <c r="E90" s="13"/>
      <c r="F90" s="13"/>
      <c r="G90" s="13"/>
      <c r="H90" s="13"/>
      <c r="I90" s="13"/>
      <c r="J90" s="13"/>
      <c r="K90" s="13"/>
    </row>
    <row r="91" spans="1:11" s="24" customFormat="1" x14ac:dyDescent="0.25">
      <c r="B91" s="3"/>
      <c r="C91" s="3"/>
      <c r="D91" s="13"/>
      <c r="E91" s="13"/>
      <c r="F91" s="13"/>
      <c r="G91" s="13"/>
      <c r="H91" s="13"/>
      <c r="I91" s="13"/>
      <c r="J91" s="13"/>
      <c r="K91" s="13"/>
    </row>
    <row r="92" spans="1:11" s="24" customFormat="1" x14ac:dyDescent="0.25">
      <c r="A92" s="25"/>
      <c r="B92" s="3"/>
      <c r="C92" s="3"/>
      <c r="D92" s="13"/>
      <c r="E92" s="13"/>
      <c r="F92" s="13"/>
      <c r="G92" s="13"/>
      <c r="H92" s="13"/>
      <c r="I92" s="13"/>
      <c r="J92" s="13"/>
      <c r="K92" s="13"/>
    </row>
    <row r="93" spans="1:11" s="24" customFormat="1" x14ac:dyDescent="0.25">
      <c r="B93" s="3"/>
      <c r="C93" s="3"/>
      <c r="D93" s="13"/>
      <c r="E93" s="13"/>
      <c r="F93" s="13"/>
      <c r="G93" s="13"/>
      <c r="H93" s="13"/>
      <c r="I93" s="13"/>
      <c r="J93" s="13"/>
      <c r="K93" s="13"/>
    </row>
    <row r="94" spans="1:11" s="24" customFormat="1" x14ac:dyDescent="0.25">
      <c r="B94" s="3"/>
      <c r="C94" s="3"/>
      <c r="D94" s="13"/>
      <c r="E94" s="13"/>
      <c r="F94" s="13"/>
      <c r="G94" s="13"/>
      <c r="H94" s="13"/>
      <c r="I94" s="13"/>
      <c r="J94" s="13"/>
      <c r="K94" s="13"/>
    </row>
    <row r="95" spans="1:11" s="24" customFormat="1" x14ac:dyDescent="0.25">
      <c r="B95" s="3"/>
      <c r="C95" s="3"/>
      <c r="D95" s="13"/>
      <c r="E95" s="13"/>
      <c r="F95" s="13"/>
      <c r="G95" s="13"/>
      <c r="H95" s="13"/>
      <c r="I95" s="13"/>
      <c r="J95" s="13"/>
      <c r="K95" s="13"/>
    </row>
    <row r="96" spans="1:11" s="24" customFormat="1" x14ac:dyDescent="0.25">
      <c r="B96" s="3"/>
      <c r="C96" s="3"/>
      <c r="D96" s="13"/>
      <c r="E96" s="13"/>
      <c r="F96" s="13"/>
      <c r="G96" s="13"/>
      <c r="H96" s="13"/>
      <c r="I96" s="13"/>
      <c r="J96" s="13"/>
      <c r="K96" s="13"/>
    </row>
    <row r="97" spans="1:11" s="63" customFormat="1" x14ac:dyDescent="0.25">
      <c r="A97" s="24"/>
      <c r="B97" s="3"/>
      <c r="C97" s="3"/>
      <c r="D97" s="13"/>
      <c r="E97" s="13"/>
      <c r="F97" s="13"/>
      <c r="G97" s="13"/>
      <c r="H97" s="13"/>
      <c r="I97" s="13"/>
      <c r="J97" s="13"/>
      <c r="K97" s="13"/>
    </row>
    <row r="98" spans="1:11" s="63" customFormat="1" x14ac:dyDescent="0.25">
      <c r="A98" s="24"/>
      <c r="B98" s="3"/>
      <c r="C98" s="3"/>
      <c r="D98" s="13"/>
      <c r="E98" s="13"/>
      <c r="F98" s="13"/>
      <c r="G98" s="13"/>
      <c r="H98" s="13"/>
      <c r="I98" s="13"/>
      <c r="J98" s="13"/>
      <c r="K98" s="13"/>
    </row>
    <row r="99" spans="1:11" s="63" customFormat="1" x14ac:dyDescent="0.25">
      <c r="B99" s="3"/>
      <c r="C99" s="3"/>
      <c r="D99" s="13"/>
      <c r="E99" s="13"/>
      <c r="F99" s="13"/>
      <c r="G99" s="13"/>
      <c r="H99" s="13"/>
      <c r="I99" s="13"/>
      <c r="J99" s="13"/>
      <c r="K99" s="13"/>
    </row>
    <row r="100" spans="1:11" s="63" customFormat="1" x14ac:dyDescent="0.25">
      <c r="B100" s="3"/>
      <c r="C100" s="3"/>
      <c r="D100" s="13"/>
      <c r="E100" s="13"/>
      <c r="F100" s="13"/>
      <c r="G100" s="13"/>
      <c r="H100" s="13"/>
      <c r="I100" s="13"/>
      <c r="J100" s="13"/>
      <c r="K100" s="13"/>
    </row>
    <row r="101" spans="1:11" s="63" customFormat="1" x14ac:dyDescent="0.25">
      <c r="B101" s="3"/>
      <c r="C101" s="3"/>
      <c r="D101" s="13"/>
      <c r="E101" s="13"/>
      <c r="F101" s="13"/>
      <c r="G101" s="13"/>
      <c r="H101" s="13"/>
      <c r="I101" s="13"/>
      <c r="J101" s="13"/>
      <c r="K101" s="13"/>
    </row>
    <row r="102" spans="1:11" s="63" customFormat="1" x14ac:dyDescent="0.25">
      <c r="B102" s="3"/>
      <c r="C102" s="3"/>
      <c r="D102" s="13"/>
      <c r="E102" s="13"/>
      <c r="F102" s="13"/>
      <c r="G102" s="13"/>
      <c r="H102" s="13"/>
      <c r="I102" s="13"/>
      <c r="J102" s="13"/>
      <c r="K102" s="13"/>
    </row>
    <row r="103" spans="1:11" s="63" customFormat="1" x14ac:dyDescent="0.25">
      <c r="B103" s="3"/>
      <c r="C103" s="3"/>
      <c r="D103" s="13"/>
      <c r="E103" s="13"/>
      <c r="F103" s="13"/>
      <c r="G103" s="13"/>
      <c r="H103" s="13"/>
      <c r="I103" s="13"/>
      <c r="J103" s="13"/>
      <c r="K103" s="13"/>
    </row>
    <row r="104" spans="1:11" s="63" customFormat="1" x14ac:dyDescent="0.25">
      <c r="B104" s="3"/>
      <c r="C104" s="3"/>
      <c r="D104" s="13"/>
      <c r="E104" s="13"/>
      <c r="F104" s="13"/>
      <c r="G104" s="13"/>
      <c r="H104" s="13"/>
      <c r="I104" s="13"/>
      <c r="J104" s="13"/>
      <c r="K104" s="13"/>
    </row>
    <row r="105" spans="1:11" s="63" customFormat="1" x14ac:dyDescent="0.25">
      <c r="B105" s="3"/>
      <c r="C105" s="3"/>
      <c r="D105" s="13"/>
      <c r="E105" s="13"/>
      <c r="F105" s="13"/>
      <c r="G105" s="13"/>
      <c r="H105" s="13"/>
      <c r="I105" s="13"/>
      <c r="J105" s="13"/>
      <c r="K105" s="13"/>
    </row>
    <row r="106" spans="1:11" s="63" customFormat="1" x14ac:dyDescent="0.25">
      <c r="B106" s="3"/>
      <c r="C106" s="3"/>
      <c r="D106" s="13"/>
      <c r="E106" s="13"/>
      <c r="F106" s="13"/>
      <c r="G106" s="13"/>
      <c r="H106" s="13"/>
      <c r="I106" s="13"/>
      <c r="J106" s="13"/>
      <c r="K106" s="13"/>
    </row>
    <row r="107" spans="1:11" s="63" customFormat="1" x14ac:dyDescent="0.25">
      <c r="B107" s="3"/>
      <c r="C107" s="3"/>
      <c r="D107" s="13"/>
      <c r="E107" s="13"/>
      <c r="F107" s="13"/>
      <c r="G107" s="13"/>
      <c r="H107" s="13"/>
      <c r="I107" s="13"/>
      <c r="J107" s="13"/>
      <c r="K107" s="13"/>
    </row>
    <row r="108" spans="1:11" s="63" customFormat="1" x14ac:dyDescent="0.25">
      <c r="B108" s="3"/>
      <c r="C108" s="3"/>
      <c r="D108" s="13"/>
      <c r="E108" s="13"/>
      <c r="F108" s="13"/>
      <c r="G108" s="13"/>
      <c r="H108" s="13"/>
      <c r="I108" s="13"/>
      <c r="J108" s="13"/>
      <c r="K108" s="13"/>
    </row>
    <row r="109" spans="1:11" s="63" customFormat="1" x14ac:dyDescent="0.25">
      <c r="B109" s="3"/>
      <c r="C109" s="3"/>
      <c r="D109" s="13"/>
      <c r="E109" s="13"/>
      <c r="F109" s="13"/>
      <c r="G109" s="13"/>
      <c r="H109" s="13"/>
      <c r="I109" s="13"/>
      <c r="J109" s="13"/>
      <c r="K109" s="13"/>
    </row>
    <row r="110" spans="1:11" s="63" customFormat="1" x14ac:dyDescent="0.25">
      <c r="B110" s="3"/>
      <c r="C110" s="3"/>
      <c r="D110" s="13"/>
      <c r="E110" s="13"/>
      <c r="F110" s="13"/>
      <c r="G110" s="13"/>
      <c r="H110" s="13"/>
      <c r="I110" s="13"/>
      <c r="J110" s="13"/>
      <c r="K110" s="13"/>
    </row>
    <row r="111" spans="1:11" s="63" customFormat="1" x14ac:dyDescent="0.25">
      <c r="B111" s="3"/>
      <c r="C111" s="3"/>
      <c r="D111" s="13"/>
      <c r="E111" s="13"/>
      <c r="F111" s="13"/>
      <c r="G111" s="13"/>
      <c r="H111" s="13"/>
      <c r="I111" s="13"/>
      <c r="J111" s="13"/>
      <c r="K111" s="13"/>
    </row>
    <row r="112" spans="1:11" s="63" customFormat="1" x14ac:dyDescent="0.25">
      <c r="B112" s="3"/>
      <c r="C112" s="3"/>
      <c r="D112" s="13"/>
      <c r="E112" s="13"/>
      <c r="F112" s="13"/>
      <c r="G112" s="13"/>
      <c r="H112" s="13"/>
      <c r="I112" s="13"/>
      <c r="J112" s="13"/>
      <c r="K112" s="13"/>
    </row>
    <row r="113" spans="1:11" s="63" customFormat="1" x14ac:dyDescent="0.25">
      <c r="B113" s="3"/>
      <c r="C113" s="3"/>
      <c r="D113" s="13"/>
      <c r="E113" s="13"/>
      <c r="F113" s="13"/>
      <c r="G113" s="13"/>
      <c r="H113" s="13"/>
      <c r="I113" s="13"/>
      <c r="J113" s="13"/>
      <c r="K113" s="13"/>
    </row>
    <row r="114" spans="1:11" s="63" customFormat="1" x14ac:dyDescent="0.25">
      <c r="B114" s="3"/>
      <c r="C114" s="3"/>
      <c r="D114" s="13"/>
      <c r="E114" s="13"/>
      <c r="F114" s="13"/>
      <c r="G114" s="13"/>
      <c r="H114" s="13"/>
      <c r="I114" s="13"/>
      <c r="J114" s="13"/>
      <c r="K114" s="13"/>
    </row>
    <row r="115" spans="1:11" s="63" customFormat="1" x14ac:dyDescent="0.25">
      <c r="B115" s="3"/>
      <c r="C115" s="3"/>
      <c r="D115" s="13"/>
      <c r="E115" s="13"/>
      <c r="F115" s="13"/>
      <c r="G115" s="13"/>
      <c r="H115" s="13"/>
      <c r="I115" s="13"/>
      <c r="J115" s="13"/>
      <c r="K115" s="13"/>
    </row>
    <row r="116" spans="1:11" s="63" customFormat="1" x14ac:dyDescent="0.25">
      <c r="B116" s="3"/>
      <c r="C116" s="3"/>
      <c r="D116" s="13"/>
      <c r="E116" s="13"/>
      <c r="F116" s="13"/>
      <c r="G116" s="13"/>
      <c r="H116" s="13"/>
      <c r="I116" s="13"/>
      <c r="J116" s="13"/>
      <c r="K116" s="13"/>
    </row>
    <row r="117" spans="1:11" s="63" customFormat="1" x14ac:dyDescent="0.25">
      <c r="B117" s="3"/>
      <c r="C117" s="3"/>
      <c r="D117" s="13"/>
      <c r="E117" s="13"/>
      <c r="F117" s="13"/>
      <c r="G117" s="13"/>
      <c r="H117" s="13"/>
      <c r="I117" s="13"/>
      <c r="J117" s="13"/>
      <c r="K117" s="13"/>
    </row>
    <row r="118" spans="1:11" s="24" customFormat="1" x14ac:dyDescent="0.25">
      <c r="A118" s="63"/>
      <c r="B118" s="3"/>
      <c r="C118" s="3"/>
      <c r="D118" s="13"/>
      <c r="E118" s="13"/>
      <c r="F118" s="13"/>
      <c r="G118" s="13"/>
      <c r="H118" s="13"/>
      <c r="I118" s="13"/>
      <c r="J118" s="13"/>
      <c r="K118" s="13"/>
    </row>
    <row r="119" spans="1:11" s="24" customFormat="1" x14ac:dyDescent="0.25">
      <c r="B119" s="3"/>
      <c r="C119" s="3"/>
      <c r="D119" s="13"/>
      <c r="E119" s="13"/>
      <c r="F119" s="13"/>
      <c r="G119" s="13"/>
      <c r="H119" s="13"/>
      <c r="I119" s="13"/>
      <c r="J119" s="13"/>
      <c r="K119" s="13"/>
    </row>
    <row r="120" spans="1:11" s="24" customFormat="1" x14ac:dyDescent="0.25">
      <c r="B120" s="3"/>
      <c r="C120" s="3"/>
      <c r="D120" s="13"/>
      <c r="E120" s="13"/>
      <c r="F120" s="13"/>
      <c r="G120" s="13"/>
      <c r="H120" s="13"/>
      <c r="I120" s="13"/>
      <c r="J120" s="13"/>
      <c r="K120" s="13"/>
    </row>
    <row r="121" spans="1:11" s="24" customFormat="1" x14ac:dyDescent="0.25">
      <c r="B121" s="3"/>
      <c r="C121" s="3"/>
      <c r="D121" s="13"/>
      <c r="E121" s="13"/>
      <c r="F121" s="13"/>
      <c r="G121" s="13"/>
      <c r="H121" s="13"/>
      <c r="I121" s="13"/>
      <c r="J121" s="13"/>
      <c r="K121" s="13"/>
    </row>
    <row r="122" spans="1:11" s="24" customFormat="1" x14ac:dyDescent="0.25">
      <c r="B122" s="3"/>
      <c r="C122" s="3"/>
      <c r="D122" s="13"/>
      <c r="E122" s="13"/>
      <c r="F122" s="13"/>
      <c r="G122" s="13"/>
      <c r="H122" s="13"/>
      <c r="I122" s="13"/>
      <c r="J122" s="13"/>
      <c r="K122" s="13"/>
    </row>
    <row r="123" spans="1:11" x14ac:dyDescent="0.25">
      <c r="A123" s="24"/>
    </row>
    <row r="124" spans="1:11" x14ac:dyDescent="0.25">
      <c r="A124" s="24"/>
    </row>
  </sheetData>
  <sheetProtection algorithmName="SHA-512" hashValue="/5N7LgZOP1yS55KWFFqU2YkCmdhc7UUtUQ0FrJv+Wjj3bWYuUb6CqxmrUnhiwV5oWycOy0yTD0Mg7648KoOyKw==" saltValue="BqE5wTOyS6Hz/Q343DPiMQ==" spinCount="100000" sheet="1" objects="1" scenarios="1"/>
  <pageMargins left="0.70866141732283472" right="0.70866141732283472" top="0.74803149606299213" bottom="0.74803149606299213" header="0.31496062992125984" footer="0.31496062992125984"/>
  <pageSetup scale="7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8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2.75" x14ac:dyDescent="0.2"/>
  <cols>
    <col min="1" max="1" width="11.5703125" style="7" bestFit="1" customWidth="1"/>
    <col min="2" max="2" width="10.5703125" style="115" bestFit="1" customWidth="1"/>
    <col min="3" max="3" width="10.5703125" style="7" customWidth="1"/>
    <col min="4" max="4" width="9.140625" style="7" bestFit="1" customWidth="1"/>
    <col min="5" max="5" width="4.140625" style="7" bestFit="1" customWidth="1"/>
    <col min="6" max="6" width="10.140625" style="7" customWidth="1"/>
    <col min="7" max="7" width="29.42578125" style="7" customWidth="1"/>
    <col min="8" max="8" width="13" style="7" bestFit="1" customWidth="1"/>
    <col min="9" max="9" width="1.42578125" style="11" customWidth="1"/>
    <col min="10" max="10" width="1.5703125" style="11" customWidth="1"/>
    <col min="11" max="11" width="15.7109375" style="11" bestFit="1" customWidth="1"/>
    <col min="12" max="12" width="9.140625" style="11" hidden="1" customWidth="1"/>
    <col min="13" max="13" width="13.7109375" style="11" hidden="1" customWidth="1"/>
    <col min="14" max="14" width="11.7109375" style="138" hidden="1" customWidth="1"/>
    <col min="15" max="16" width="12" style="7" hidden="1" customWidth="1"/>
    <col min="17" max="17" width="11.42578125" style="7" customWidth="1"/>
    <col min="18" max="19" width="11.42578125" style="7"/>
    <col min="20" max="20" width="11.5703125" style="7" bestFit="1" customWidth="1"/>
    <col min="21" max="16384" width="11.42578125" style="7"/>
  </cols>
  <sheetData>
    <row r="1" spans="1:20" x14ac:dyDescent="0.2">
      <c r="A1" s="114" t="str">
        <f>+BCE!C1</f>
        <v>PARTIDO DEMOCRATA CRISTIANO</v>
      </c>
      <c r="M1" s="11" t="s">
        <v>98</v>
      </c>
      <c r="N1" s="138" t="s">
        <v>91</v>
      </c>
      <c r="O1" s="7" t="s">
        <v>132</v>
      </c>
      <c r="S1" s="7" t="s">
        <v>107</v>
      </c>
      <c r="T1" s="74">
        <v>42766</v>
      </c>
    </row>
    <row r="2" spans="1:20" s="8" customFormat="1" ht="18.75" x14ac:dyDescent="0.2">
      <c r="A2" s="145" t="s">
        <v>137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2"/>
      <c r="M2" s="11">
        <f>SUM(M3:M433)</f>
        <v>219628965</v>
      </c>
      <c r="N2" s="138">
        <f>SUM(N3:N433)</f>
        <v>0</v>
      </c>
      <c r="O2" s="28">
        <f>+BCE!J73-BCE!K73</f>
        <v>219628965</v>
      </c>
      <c r="P2" s="7"/>
      <c r="Q2" s="7"/>
      <c r="R2" s="7"/>
      <c r="S2" s="7"/>
    </row>
    <row r="3" spans="1:20" s="8" customFormat="1" ht="15" x14ac:dyDescent="0.2">
      <c r="A3" s="146" t="s">
        <v>222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2"/>
      <c r="M3" s="12"/>
      <c r="N3" s="139"/>
      <c r="O3" s="29">
        <f>+O2-M2</f>
        <v>0</v>
      </c>
      <c r="P3" s="8" t="s">
        <v>133</v>
      </c>
    </row>
    <row r="5" spans="1:20" s="17" customFormat="1" x14ac:dyDescent="0.2">
      <c r="A5" s="21" t="s">
        <v>82</v>
      </c>
      <c r="B5" s="21" t="s">
        <v>83</v>
      </c>
      <c r="C5" s="22" t="s">
        <v>84</v>
      </c>
      <c r="D5" s="21" t="s">
        <v>85</v>
      </c>
      <c r="E5" s="23" t="s">
        <v>86</v>
      </c>
      <c r="F5" s="22" t="s">
        <v>87</v>
      </c>
      <c r="G5" s="21" t="s">
        <v>88</v>
      </c>
      <c r="I5" s="19"/>
      <c r="J5" s="19"/>
      <c r="K5" s="19" t="s">
        <v>89</v>
      </c>
      <c r="L5" s="18"/>
      <c r="M5" s="18"/>
      <c r="N5" s="139"/>
    </row>
    <row r="8" spans="1:20" s="17" customFormat="1" x14ac:dyDescent="0.2">
      <c r="A8" s="30"/>
      <c r="B8" s="116">
        <v>11010100</v>
      </c>
      <c r="C8" s="31" t="s">
        <v>197</v>
      </c>
      <c r="D8" s="32"/>
      <c r="E8" s="32"/>
      <c r="F8" s="33"/>
      <c r="G8" s="33" t="str">
        <f>+$S$1</f>
        <v>Saldo Contable al</v>
      </c>
      <c r="H8" s="34">
        <f>+$T$1</f>
        <v>42766</v>
      </c>
      <c r="I8" s="35"/>
      <c r="J8" s="36"/>
      <c r="K8" s="37">
        <f>SUM(K9:K10)</f>
        <v>500000</v>
      </c>
      <c r="L8" s="18"/>
      <c r="M8" s="18">
        <f>+BCE!H9-BCE!I9</f>
        <v>500000</v>
      </c>
      <c r="N8" s="139">
        <f>+K8-M8</f>
        <v>0</v>
      </c>
      <c r="T8" s="130"/>
    </row>
    <row r="9" spans="1:20" s="8" customFormat="1" x14ac:dyDescent="0.2">
      <c r="B9" s="41"/>
      <c r="C9" s="9"/>
      <c r="F9" s="10"/>
      <c r="H9" s="10"/>
      <c r="I9" s="12"/>
      <c r="J9" s="15"/>
      <c r="K9" s="12"/>
      <c r="L9" s="12"/>
      <c r="M9" s="12"/>
      <c r="N9" s="139"/>
    </row>
    <row r="10" spans="1:20" s="8" customFormat="1" x14ac:dyDescent="0.2">
      <c r="A10" s="38">
        <v>5</v>
      </c>
      <c r="B10" s="41" t="s">
        <v>157</v>
      </c>
      <c r="C10" s="39">
        <v>11</v>
      </c>
      <c r="D10" s="9" t="s">
        <v>92</v>
      </c>
      <c r="F10" s="8">
        <v>0</v>
      </c>
      <c r="G10" s="9" t="s">
        <v>198</v>
      </c>
      <c r="I10" s="8">
        <v>500000</v>
      </c>
      <c r="J10" s="12"/>
      <c r="K10" s="15">
        <v>500000</v>
      </c>
      <c r="L10" s="12" t="s">
        <v>243</v>
      </c>
      <c r="M10" s="12"/>
      <c r="N10" s="139"/>
    </row>
    <row r="11" spans="1:20" s="8" customFormat="1" x14ac:dyDescent="0.2">
      <c r="B11" s="41"/>
      <c r="C11" s="9"/>
      <c r="F11" s="10"/>
      <c r="H11" s="10"/>
      <c r="I11" s="12"/>
      <c r="J11" s="15"/>
      <c r="K11" s="12"/>
      <c r="L11" s="12"/>
      <c r="M11" s="12"/>
      <c r="N11" s="139"/>
    </row>
    <row r="12" spans="1:20" s="8" customFormat="1" x14ac:dyDescent="0.2">
      <c r="B12" s="41"/>
      <c r="C12" s="9"/>
      <c r="F12" s="10"/>
      <c r="H12" s="10"/>
      <c r="I12" s="12"/>
      <c r="J12" s="15"/>
      <c r="K12" s="12"/>
      <c r="L12" s="12"/>
      <c r="M12" s="12"/>
      <c r="N12" s="139"/>
    </row>
    <row r="13" spans="1:20" s="17" customFormat="1" x14ac:dyDescent="0.2">
      <c r="A13" s="30"/>
      <c r="B13" s="116" t="s">
        <v>9</v>
      </c>
      <c r="C13" s="31" t="s">
        <v>10</v>
      </c>
      <c r="D13" s="32"/>
      <c r="E13" s="32"/>
      <c r="F13" s="33"/>
      <c r="G13" s="33" t="str">
        <f>+$S$1</f>
        <v>Saldo Contable al</v>
      </c>
      <c r="H13" s="34">
        <f>+$T$1</f>
        <v>42766</v>
      </c>
      <c r="I13" s="35"/>
      <c r="J13" s="36"/>
      <c r="K13" s="37">
        <f>+BCE!H10-BCE!I10</f>
        <v>58612926</v>
      </c>
      <c r="L13" s="18"/>
      <c r="M13" s="18">
        <f>+K13</f>
        <v>58612926</v>
      </c>
      <c r="N13" s="139">
        <f>+K35</f>
        <v>0</v>
      </c>
    </row>
    <row r="14" spans="1:20" s="8" customFormat="1" x14ac:dyDescent="0.2">
      <c r="B14" s="41"/>
      <c r="C14" s="9"/>
      <c r="F14" s="10"/>
      <c r="G14" s="10"/>
      <c r="H14" s="10"/>
      <c r="I14" s="12"/>
      <c r="J14" s="15"/>
      <c r="K14" s="12"/>
      <c r="L14" s="12"/>
      <c r="M14" s="12"/>
      <c r="N14" s="139"/>
    </row>
    <row r="15" spans="1:20" s="8" customFormat="1" x14ac:dyDescent="0.2">
      <c r="A15" s="20" t="s">
        <v>99</v>
      </c>
      <c r="B15" s="41"/>
      <c r="C15" s="9"/>
      <c r="F15" s="10"/>
      <c r="G15" s="10"/>
      <c r="H15" s="10"/>
      <c r="I15" s="12"/>
      <c r="J15" s="15"/>
      <c r="K15" s="12"/>
      <c r="L15" s="12"/>
      <c r="M15" s="12"/>
      <c r="N15" s="139"/>
    </row>
    <row r="16" spans="1:20" s="8" customFormat="1" x14ac:dyDescent="0.2">
      <c r="B16" s="41"/>
      <c r="C16" s="9"/>
      <c r="F16" s="10"/>
      <c r="G16" s="10"/>
      <c r="H16" s="10"/>
      <c r="I16" s="12"/>
      <c r="J16" s="15"/>
      <c r="K16" s="12"/>
      <c r="L16" s="12"/>
      <c r="M16" s="12"/>
      <c r="N16" s="139"/>
    </row>
    <row r="17" spans="1:21" x14ac:dyDescent="0.2">
      <c r="A17" s="42" t="s">
        <v>100</v>
      </c>
      <c r="B17" s="117"/>
      <c r="C17" s="43"/>
      <c r="D17" s="43"/>
      <c r="E17" s="43"/>
      <c r="F17" s="43"/>
      <c r="G17" s="43"/>
      <c r="H17" s="43"/>
      <c r="I17" s="44"/>
      <c r="J17" s="44"/>
      <c r="K17" s="45">
        <f>SUM(K18:K22)</f>
        <v>341815</v>
      </c>
      <c r="L17" s="12"/>
      <c r="Q17" s="46"/>
      <c r="R17" s="47"/>
      <c r="S17" s="48"/>
      <c r="T17" s="47"/>
      <c r="U17" s="47"/>
    </row>
    <row r="18" spans="1:21" s="8" customFormat="1" x14ac:dyDescent="0.2">
      <c r="B18" s="41"/>
      <c r="C18" s="9"/>
      <c r="F18" s="10"/>
      <c r="G18" s="10"/>
      <c r="H18" s="10"/>
      <c r="I18" s="12"/>
      <c r="J18" s="15"/>
      <c r="K18" s="12"/>
      <c r="M18" s="12"/>
      <c r="N18" s="139"/>
    </row>
    <row r="19" spans="1:21" s="8" customFormat="1" x14ac:dyDescent="0.2">
      <c r="A19" s="8">
        <v>18</v>
      </c>
      <c r="B19" s="41" t="s">
        <v>81</v>
      </c>
      <c r="C19" s="9">
        <v>44</v>
      </c>
      <c r="D19" s="8" t="s">
        <v>260</v>
      </c>
      <c r="E19" s="8" t="s">
        <v>261</v>
      </c>
      <c r="F19" s="10">
        <v>4531878</v>
      </c>
      <c r="G19" s="8" t="s">
        <v>262</v>
      </c>
      <c r="I19" s="12"/>
      <c r="J19" s="15"/>
      <c r="K19" s="12">
        <v>200000</v>
      </c>
      <c r="L19" s="12"/>
      <c r="M19" s="12"/>
      <c r="N19" s="139"/>
    </row>
    <row r="20" spans="1:21" s="8" customFormat="1" x14ac:dyDescent="0.2">
      <c r="A20" s="8">
        <v>20</v>
      </c>
      <c r="B20" s="41" t="s">
        <v>81</v>
      </c>
      <c r="C20" s="9">
        <v>49</v>
      </c>
      <c r="D20" s="8" t="s">
        <v>260</v>
      </c>
      <c r="E20" s="8" t="s">
        <v>261</v>
      </c>
      <c r="F20" s="10">
        <v>4531883</v>
      </c>
      <c r="G20" s="8" t="s">
        <v>263</v>
      </c>
      <c r="I20" s="12"/>
      <c r="J20" s="15"/>
      <c r="K20" s="12">
        <v>141815</v>
      </c>
      <c r="L20" s="12"/>
      <c r="M20" s="12"/>
      <c r="N20" s="139"/>
    </row>
    <row r="21" spans="1:21" s="8" customFormat="1" x14ac:dyDescent="0.2">
      <c r="B21" s="41"/>
      <c r="C21" s="9"/>
      <c r="F21" s="10"/>
      <c r="H21" s="10"/>
      <c r="I21" s="12"/>
      <c r="J21" s="15"/>
      <c r="K21" s="12"/>
      <c r="L21" s="12"/>
      <c r="M21" s="12"/>
      <c r="N21" s="139"/>
    </row>
    <row r="22" spans="1:21" s="8" customFormat="1" x14ac:dyDescent="0.2">
      <c r="B22" s="41"/>
      <c r="C22" s="9"/>
      <c r="F22" s="10"/>
      <c r="G22" s="10"/>
      <c r="H22" s="10"/>
      <c r="I22" s="12"/>
      <c r="J22" s="15"/>
      <c r="K22" s="12"/>
      <c r="L22" s="12"/>
      <c r="M22" s="12"/>
      <c r="N22" s="139"/>
    </row>
    <row r="23" spans="1:21" x14ac:dyDescent="0.2">
      <c r="A23" s="42" t="s">
        <v>101</v>
      </c>
      <c r="B23" s="117"/>
      <c r="C23" s="43"/>
      <c r="D23" s="43"/>
      <c r="E23" s="43"/>
      <c r="F23" s="43"/>
      <c r="G23" s="43"/>
      <c r="H23" s="43"/>
      <c r="I23" s="44"/>
      <c r="J23" s="44"/>
      <c r="K23" s="45">
        <f>SUM(K24:K25)</f>
        <v>0</v>
      </c>
      <c r="L23" s="12"/>
      <c r="Q23" s="46"/>
      <c r="R23" s="47"/>
      <c r="S23" s="48"/>
      <c r="T23" s="47"/>
      <c r="U23" s="47"/>
    </row>
    <row r="24" spans="1:21" s="8" customFormat="1" x14ac:dyDescent="0.2">
      <c r="B24" s="41"/>
      <c r="C24" s="9"/>
      <c r="F24" s="10"/>
      <c r="G24" s="10"/>
      <c r="H24" s="10"/>
      <c r="I24" s="12"/>
      <c r="J24" s="15"/>
      <c r="K24" s="12"/>
      <c r="L24" s="12"/>
      <c r="M24" s="12"/>
      <c r="N24" s="139"/>
    </row>
    <row r="25" spans="1:21" s="8" customFormat="1" x14ac:dyDescent="0.2">
      <c r="B25" s="41"/>
      <c r="C25" s="9"/>
      <c r="F25" s="10"/>
      <c r="G25" s="10"/>
      <c r="H25" s="10"/>
      <c r="I25" s="12"/>
      <c r="J25" s="15"/>
      <c r="K25" s="12"/>
      <c r="L25" s="12"/>
      <c r="M25" s="12"/>
      <c r="N25" s="139"/>
    </row>
    <row r="26" spans="1:21" x14ac:dyDescent="0.2">
      <c r="A26" s="42" t="s">
        <v>102</v>
      </c>
      <c r="B26" s="117"/>
      <c r="C26" s="43"/>
      <c r="D26" s="43"/>
      <c r="E26" s="43"/>
      <c r="F26" s="43"/>
      <c r="G26" s="43"/>
      <c r="H26" s="43"/>
      <c r="I26" s="44"/>
      <c r="J26" s="49"/>
      <c r="K26" s="45">
        <f>SUM(K27:K28)</f>
        <v>0</v>
      </c>
      <c r="Q26" s="46"/>
      <c r="R26" s="47"/>
      <c r="S26" s="48"/>
      <c r="T26" s="47"/>
      <c r="U26" s="47"/>
    </row>
    <row r="27" spans="1:21" s="8" customFormat="1" x14ac:dyDescent="0.2">
      <c r="B27" s="41"/>
      <c r="C27" s="9"/>
      <c r="F27" s="10"/>
      <c r="G27" s="10"/>
      <c r="H27" s="10"/>
      <c r="I27" s="12"/>
      <c r="J27" s="15"/>
      <c r="K27" s="12"/>
      <c r="L27" s="12"/>
      <c r="M27" s="12"/>
      <c r="N27" s="139"/>
    </row>
    <row r="28" spans="1:21" s="8" customFormat="1" x14ac:dyDescent="0.2">
      <c r="B28" s="41"/>
      <c r="C28" s="9"/>
      <c r="F28" s="10"/>
      <c r="G28" s="10"/>
      <c r="H28" s="10"/>
      <c r="I28" s="12"/>
      <c r="J28" s="12"/>
      <c r="K28" s="12"/>
      <c r="L28" s="12"/>
      <c r="M28" s="12"/>
      <c r="N28" s="139"/>
    </row>
    <row r="29" spans="1:21" x14ac:dyDescent="0.2">
      <c r="A29" s="42" t="s">
        <v>103</v>
      </c>
      <c r="B29" s="117"/>
      <c r="C29" s="43"/>
      <c r="D29" s="43"/>
      <c r="E29" s="43"/>
      <c r="F29" s="43"/>
      <c r="G29" s="43"/>
      <c r="H29" s="43"/>
      <c r="I29" s="44"/>
      <c r="J29" s="49"/>
      <c r="K29" s="45">
        <f>SUM(K30:K31)</f>
        <v>0</v>
      </c>
      <c r="Q29" s="46"/>
      <c r="R29" s="47"/>
      <c r="S29" s="48"/>
      <c r="T29" s="47"/>
      <c r="U29" s="47"/>
    </row>
    <row r="30" spans="1:21" x14ac:dyDescent="0.2">
      <c r="J30" s="50"/>
      <c r="K30" s="50"/>
      <c r="Q30" s="46"/>
      <c r="R30" s="47"/>
      <c r="S30" s="48"/>
      <c r="T30" s="47"/>
      <c r="U30" s="47"/>
    </row>
    <row r="31" spans="1:21" x14ac:dyDescent="0.2">
      <c r="J31" s="50"/>
      <c r="K31" s="50"/>
      <c r="Q31" s="46"/>
      <c r="R31" s="47"/>
      <c r="S31" s="48"/>
      <c r="T31" s="47"/>
      <c r="U31" s="47"/>
    </row>
    <row r="32" spans="1:21" x14ac:dyDescent="0.2">
      <c r="A32" s="42" t="s">
        <v>104</v>
      </c>
      <c r="B32" s="117"/>
      <c r="C32" s="43"/>
      <c r="D32" s="43"/>
      <c r="E32" s="43"/>
      <c r="F32" s="43"/>
      <c r="G32" s="43"/>
      <c r="H32" s="43"/>
      <c r="I32" s="44"/>
      <c r="J32" s="49"/>
      <c r="K32" s="45">
        <f>+K13+K17-K23+K26-K29</f>
        <v>58954741</v>
      </c>
      <c r="Q32" s="46"/>
      <c r="R32" s="47"/>
      <c r="S32" s="48"/>
      <c r="T32" s="47"/>
      <c r="U32" s="47"/>
    </row>
    <row r="33" spans="1:21" x14ac:dyDescent="0.2">
      <c r="J33" s="50"/>
      <c r="K33" s="50"/>
      <c r="Q33" s="46"/>
      <c r="R33" s="47"/>
      <c r="S33" s="48"/>
      <c r="T33" s="47"/>
      <c r="U33" s="47"/>
    </row>
    <row r="34" spans="1:21" x14ac:dyDescent="0.2">
      <c r="A34" s="51" t="s">
        <v>105</v>
      </c>
      <c r="B34" s="118"/>
      <c r="C34" s="52"/>
      <c r="D34" s="52"/>
      <c r="E34" s="52"/>
      <c r="F34" s="52" t="s">
        <v>192</v>
      </c>
      <c r="G34" s="124">
        <f>+T1</f>
        <v>42766</v>
      </c>
      <c r="H34" s="52"/>
      <c r="I34" s="53"/>
      <c r="J34" s="54"/>
      <c r="K34" s="55">
        <v>58954741</v>
      </c>
      <c r="Q34" s="46"/>
      <c r="R34" s="47"/>
      <c r="S34" s="48"/>
      <c r="T34" s="47"/>
      <c r="U34" s="47"/>
    </row>
    <row r="35" spans="1:21" x14ac:dyDescent="0.2">
      <c r="A35" s="42" t="s">
        <v>106</v>
      </c>
      <c r="B35" s="117"/>
      <c r="C35" s="43"/>
      <c r="D35" s="43"/>
      <c r="E35" s="43"/>
      <c r="F35" s="43"/>
      <c r="G35" s="43"/>
      <c r="H35" s="43"/>
      <c r="I35" s="44"/>
      <c r="J35" s="49"/>
      <c r="K35" s="45">
        <f>+K32-K34</f>
        <v>0</v>
      </c>
      <c r="Q35" s="46"/>
      <c r="R35" s="47"/>
      <c r="S35" s="48"/>
      <c r="T35" s="47"/>
      <c r="U35" s="47"/>
    </row>
    <row r="36" spans="1:21" s="8" customFormat="1" x14ac:dyDescent="0.2">
      <c r="B36" s="41"/>
      <c r="C36" s="9"/>
      <c r="F36" s="10"/>
      <c r="G36" s="10"/>
      <c r="H36" s="10"/>
      <c r="I36" s="12"/>
      <c r="J36" s="12"/>
      <c r="K36" s="12"/>
      <c r="L36" s="12"/>
      <c r="M36" s="12"/>
      <c r="N36" s="139"/>
    </row>
    <row r="37" spans="1:21" s="8" customFormat="1" x14ac:dyDescent="0.2">
      <c r="B37" s="41"/>
      <c r="C37" s="9"/>
      <c r="F37" s="10"/>
      <c r="G37" s="10"/>
      <c r="H37" s="10"/>
      <c r="I37" s="12"/>
      <c r="J37" s="15"/>
      <c r="K37" s="12"/>
      <c r="L37" s="12"/>
      <c r="M37" s="12"/>
      <c r="N37" s="139"/>
    </row>
    <row r="38" spans="1:21" s="8" customFormat="1" x14ac:dyDescent="0.2">
      <c r="B38" s="41"/>
      <c r="C38" s="9"/>
      <c r="F38" s="10"/>
      <c r="G38" s="10"/>
      <c r="H38" s="10"/>
      <c r="I38" s="12"/>
      <c r="J38" s="15"/>
      <c r="K38" s="12"/>
      <c r="L38" s="12"/>
      <c r="M38" s="12"/>
      <c r="N38" s="139"/>
    </row>
    <row r="39" spans="1:21" s="8" customFormat="1" x14ac:dyDescent="0.2">
      <c r="B39" s="41"/>
      <c r="C39" s="9"/>
      <c r="F39" s="10"/>
      <c r="G39" s="10"/>
      <c r="H39" s="10"/>
      <c r="I39" s="12"/>
      <c r="J39" s="15"/>
      <c r="K39" s="12"/>
      <c r="L39" s="12"/>
      <c r="M39" s="12"/>
      <c r="N39" s="139"/>
    </row>
    <row r="40" spans="1:21" s="8" customFormat="1" x14ac:dyDescent="0.2">
      <c r="A40" s="30"/>
      <c r="B40" s="116" t="s">
        <v>11</v>
      </c>
      <c r="C40" s="31" t="s">
        <v>12</v>
      </c>
      <c r="D40" s="32"/>
      <c r="E40" s="32"/>
      <c r="F40" s="33"/>
      <c r="G40" s="33" t="str">
        <f>+$S$1</f>
        <v>Saldo Contable al</v>
      </c>
      <c r="H40" s="34">
        <f>+$T$1</f>
        <v>42766</v>
      </c>
      <c r="I40" s="35"/>
      <c r="J40" s="36"/>
      <c r="K40" s="37">
        <f>+BCE!H11-BCE!I11</f>
        <v>1196289</v>
      </c>
      <c r="L40" s="12"/>
      <c r="M40" s="12">
        <f>+K40</f>
        <v>1196289</v>
      </c>
      <c r="N40" s="139">
        <f>+K59</f>
        <v>0</v>
      </c>
    </row>
    <row r="41" spans="1:21" s="8" customFormat="1" x14ac:dyDescent="0.2">
      <c r="B41" s="41"/>
      <c r="C41" s="9"/>
      <c r="F41" s="10"/>
      <c r="G41" s="10"/>
      <c r="H41" s="14"/>
      <c r="I41" s="12"/>
      <c r="J41" s="15"/>
      <c r="K41" s="12"/>
      <c r="L41" s="12"/>
      <c r="M41" s="12"/>
      <c r="N41" s="139"/>
    </row>
    <row r="42" spans="1:21" s="8" customFormat="1" x14ac:dyDescent="0.2">
      <c r="A42" s="20" t="s">
        <v>99</v>
      </c>
      <c r="B42" s="41"/>
      <c r="C42" s="9"/>
      <c r="F42" s="10"/>
      <c r="G42" s="10"/>
      <c r="H42" s="10"/>
      <c r="I42" s="12"/>
      <c r="J42" s="15"/>
      <c r="K42" s="12"/>
      <c r="L42" s="12"/>
      <c r="M42" s="12"/>
      <c r="N42" s="139"/>
    </row>
    <row r="43" spans="1:21" s="8" customFormat="1" x14ac:dyDescent="0.2">
      <c r="B43" s="41"/>
      <c r="C43" s="9"/>
      <c r="F43" s="10"/>
      <c r="G43" s="10"/>
      <c r="H43" s="10"/>
      <c r="I43" s="12"/>
      <c r="J43" s="15"/>
      <c r="K43" s="12"/>
      <c r="L43" s="12"/>
      <c r="M43" s="12"/>
      <c r="N43" s="139"/>
    </row>
    <row r="44" spans="1:21" x14ac:dyDescent="0.2">
      <c r="A44" s="42" t="s">
        <v>100</v>
      </c>
      <c r="B44" s="117"/>
      <c r="C44" s="43"/>
      <c r="D44" s="43"/>
      <c r="E44" s="43"/>
      <c r="F44" s="43"/>
      <c r="G44" s="43"/>
      <c r="H44" s="43"/>
      <c r="I44" s="44"/>
      <c r="J44" s="44"/>
      <c r="K44" s="45">
        <f>SUM(K45:K46)</f>
        <v>0</v>
      </c>
      <c r="L44" s="12"/>
      <c r="Q44" s="46"/>
      <c r="R44" s="47"/>
      <c r="S44" s="48"/>
      <c r="T44" s="47"/>
      <c r="U44" s="47"/>
    </row>
    <row r="45" spans="1:21" s="8" customFormat="1" x14ac:dyDescent="0.2">
      <c r="B45" s="41"/>
      <c r="C45" s="9"/>
      <c r="F45" s="10"/>
      <c r="G45" s="10"/>
      <c r="H45" s="10"/>
      <c r="I45" s="12"/>
      <c r="J45" s="15"/>
      <c r="K45" s="12"/>
      <c r="L45" s="12"/>
      <c r="M45" s="12"/>
      <c r="N45" s="139"/>
    </row>
    <row r="46" spans="1:21" s="8" customFormat="1" x14ac:dyDescent="0.2">
      <c r="B46" s="41"/>
      <c r="C46" s="9"/>
      <c r="F46" s="10"/>
      <c r="G46" s="10"/>
      <c r="H46" s="10"/>
      <c r="I46" s="12"/>
      <c r="J46" s="15"/>
      <c r="K46" s="12"/>
      <c r="L46" s="12"/>
      <c r="M46" s="12"/>
      <c r="N46" s="139"/>
    </row>
    <row r="47" spans="1:21" x14ac:dyDescent="0.2">
      <c r="A47" s="42" t="s">
        <v>101</v>
      </c>
      <c r="B47" s="117"/>
      <c r="C47" s="43"/>
      <c r="D47" s="43"/>
      <c r="E47" s="43"/>
      <c r="F47" s="43"/>
      <c r="G47" s="43"/>
      <c r="H47" s="43"/>
      <c r="I47" s="44"/>
      <c r="J47" s="44"/>
      <c r="K47" s="45">
        <f>SUM(K48:K49)</f>
        <v>0</v>
      </c>
      <c r="L47" s="12"/>
      <c r="Q47" s="46"/>
      <c r="R47" s="47"/>
      <c r="S47" s="48"/>
      <c r="T47" s="47"/>
      <c r="U47" s="47"/>
    </row>
    <row r="48" spans="1:21" s="8" customFormat="1" x14ac:dyDescent="0.2">
      <c r="B48" s="41"/>
      <c r="C48" s="9"/>
      <c r="F48" s="10"/>
      <c r="G48" s="10"/>
      <c r="H48" s="10"/>
      <c r="I48" s="12"/>
      <c r="J48" s="15"/>
      <c r="K48" s="12"/>
      <c r="L48" s="12"/>
      <c r="M48" s="12"/>
      <c r="N48" s="139"/>
    </row>
    <row r="49" spans="1:21" s="8" customFormat="1" x14ac:dyDescent="0.2">
      <c r="B49" s="41"/>
      <c r="C49" s="9"/>
      <c r="F49" s="10"/>
      <c r="G49" s="10"/>
      <c r="H49" s="10"/>
      <c r="I49" s="12"/>
      <c r="J49" s="15"/>
      <c r="K49" s="12"/>
      <c r="L49" s="12"/>
      <c r="M49" s="12"/>
      <c r="N49" s="139"/>
    </row>
    <row r="50" spans="1:21" x14ac:dyDescent="0.2">
      <c r="A50" s="42" t="s">
        <v>102</v>
      </c>
      <c r="B50" s="117"/>
      <c r="C50" s="43"/>
      <c r="D50" s="43"/>
      <c r="E50" s="43"/>
      <c r="F50" s="43"/>
      <c r="G50" s="43"/>
      <c r="H50" s="43"/>
      <c r="I50" s="44"/>
      <c r="J50" s="49"/>
      <c r="K50" s="45">
        <f>SUM(K51:K52)</f>
        <v>0</v>
      </c>
      <c r="Q50" s="46"/>
      <c r="R50" s="47"/>
      <c r="S50" s="48"/>
      <c r="T50" s="47"/>
      <c r="U50" s="47"/>
    </row>
    <row r="51" spans="1:21" s="8" customFormat="1" x14ac:dyDescent="0.2">
      <c r="B51" s="41"/>
      <c r="C51" s="9"/>
      <c r="F51" s="10"/>
      <c r="G51" s="10"/>
      <c r="H51" s="10"/>
      <c r="I51" s="12"/>
      <c r="J51" s="15"/>
      <c r="K51" s="12"/>
      <c r="L51" s="12"/>
      <c r="M51" s="12"/>
      <c r="N51" s="139"/>
    </row>
    <row r="52" spans="1:21" s="8" customFormat="1" x14ac:dyDescent="0.2">
      <c r="B52" s="41"/>
      <c r="C52" s="9"/>
      <c r="F52" s="10"/>
      <c r="G52" s="10"/>
      <c r="H52" s="10"/>
      <c r="I52" s="12"/>
      <c r="J52" s="12"/>
      <c r="K52" s="12"/>
      <c r="L52" s="12"/>
      <c r="M52" s="12"/>
      <c r="N52" s="139"/>
    </row>
    <row r="53" spans="1:21" x14ac:dyDescent="0.2">
      <c r="A53" s="42" t="s">
        <v>103</v>
      </c>
      <c r="B53" s="117"/>
      <c r="C53" s="43"/>
      <c r="D53" s="43"/>
      <c r="E53" s="43"/>
      <c r="F53" s="43"/>
      <c r="G53" s="43"/>
      <c r="H53" s="43"/>
      <c r="I53" s="44"/>
      <c r="J53" s="49"/>
      <c r="K53" s="45">
        <f>SUM(K54:K55)</f>
        <v>0</v>
      </c>
      <c r="Q53" s="46"/>
      <c r="R53" s="47"/>
      <c r="S53" s="48"/>
      <c r="T53" s="47"/>
      <c r="U53" s="47"/>
    </row>
    <row r="54" spans="1:21" x14ac:dyDescent="0.2">
      <c r="J54" s="50"/>
      <c r="K54" s="50"/>
      <c r="Q54" s="46"/>
      <c r="R54" s="47"/>
      <c r="S54" s="48"/>
      <c r="T54" s="47"/>
      <c r="U54" s="47"/>
    </row>
    <row r="55" spans="1:21" x14ac:dyDescent="0.2">
      <c r="J55" s="50"/>
      <c r="K55" s="50"/>
      <c r="Q55" s="46"/>
      <c r="R55" s="47"/>
      <c r="S55" s="48"/>
      <c r="T55" s="47"/>
      <c r="U55" s="47"/>
    </row>
    <row r="56" spans="1:21" x14ac:dyDescent="0.2">
      <c r="A56" s="42" t="s">
        <v>104</v>
      </c>
      <c r="B56" s="117"/>
      <c r="C56" s="43"/>
      <c r="D56" s="43"/>
      <c r="E56" s="43"/>
      <c r="F56" s="43"/>
      <c r="G56" s="43"/>
      <c r="H56" s="43"/>
      <c r="I56" s="44"/>
      <c r="J56" s="49"/>
      <c r="K56" s="45">
        <f>+K40+K44-K47+K50-K53</f>
        <v>1196289</v>
      </c>
      <c r="Q56" s="46"/>
      <c r="R56" s="47"/>
      <c r="S56" s="48"/>
      <c r="T56" s="47"/>
      <c r="U56" s="47"/>
    </row>
    <row r="57" spans="1:21" x14ac:dyDescent="0.2">
      <c r="J57" s="50"/>
      <c r="K57" s="50"/>
      <c r="Q57" s="46"/>
      <c r="R57" s="47"/>
      <c r="S57" s="48"/>
      <c r="T57" s="47"/>
      <c r="U57" s="47"/>
    </row>
    <row r="58" spans="1:21" x14ac:dyDescent="0.2">
      <c r="A58" s="51" t="s">
        <v>105</v>
      </c>
      <c r="B58" s="118"/>
      <c r="C58" s="52"/>
      <c r="D58" s="52"/>
      <c r="E58" s="52"/>
      <c r="F58" s="52" t="s">
        <v>205</v>
      </c>
      <c r="G58" s="52"/>
      <c r="H58" s="52"/>
      <c r="I58" s="53"/>
      <c r="J58" s="54"/>
      <c r="K58" s="55">
        <v>1196289</v>
      </c>
      <c r="Q58" s="46"/>
      <c r="R58" s="47"/>
      <c r="S58" s="48"/>
      <c r="T58" s="47"/>
      <c r="U58" s="47"/>
    </row>
    <row r="59" spans="1:21" x14ac:dyDescent="0.2">
      <c r="A59" s="42" t="s">
        <v>106</v>
      </c>
      <c r="B59" s="117"/>
      <c r="C59" s="43"/>
      <c r="D59" s="43"/>
      <c r="E59" s="43"/>
      <c r="F59" s="43"/>
      <c r="G59" s="43"/>
      <c r="H59" s="43"/>
      <c r="I59" s="44"/>
      <c r="J59" s="49"/>
      <c r="K59" s="45">
        <f>+K56-K58</f>
        <v>0</v>
      </c>
      <c r="Q59" s="46"/>
      <c r="R59" s="47"/>
      <c r="S59" s="48"/>
      <c r="T59" s="47"/>
      <c r="U59" s="47"/>
    </row>
    <row r="60" spans="1:21" s="8" customFormat="1" x14ac:dyDescent="0.2">
      <c r="B60" s="41"/>
      <c r="C60" s="9"/>
      <c r="F60" s="10"/>
      <c r="G60" s="10"/>
      <c r="H60" s="14"/>
      <c r="I60" s="12"/>
      <c r="J60" s="15"/>
      <c r="K60" s="12"/>
      <c r="L60" s="12"/>
      <c r="M60" s="12"/>
      <c r="N60" s="139"/>
    </row>
    <row r="61" spans="1:21" s="8" customFormat="1" x14ac:dyDescent="0.2">
      <c r="B61" s="41"/>
      <c r="C61" s="9"/>
      <c r="F61" s="10"/>
      <c r="G61" s="10"/>
      <c r="H61" s="14"/>
      <c r="I61" s="12"/>
      <c r="J61" s="15"/>
      <c r="K61" s="12"/>
      <c r="L61" s="12"/>
      <c r="M61" s="12"/>
      <c r="N61" s="139"/>
    </row>
    <row r="62" spans="1:21" s="8" customFormat="1" x14ac:dyDescent="0.2">
      <c r="A62" s="30"/>
      <c r="B62" s="116" t="s">
        <v>13</v>
      </c>
      <c r="C62" s="31" t="s">
        <v>14</v>
      </c>
      <c r="D62" s="32"/>
      <c r="E62" s="32"/>
      <c r="F62" s="33"/>
      <c r="G62" s="33" t="str">
        <f>+$S$1</f>
        <v>Saldo Contable al</v>
      </c>
      <c r="H62" s="34">
        <f>+$T$1</f>
        <v>42766</v>
      </c>
      <c r="I62" s="35"/>
      <c r="J62" s="36"/>
      <c r="K62" s="37"/>
      <c r="M62" s="12">
        <f>+K62</f>
        <v>0</v>
      </c>
      <c r="N62" s="139">
        <f>+K81</f>
        <v>0</v>
      </c>
    </row>
    <row r="63" spans="1:21" s="8" customFormat="1" x14ac:dyDescent="0.2">
      <c r="B63" s="41"/>
      <c r="C63" s="9"/>
      <c r="F63" s="10"/>
      <c r="G63" s="10"/>
      <c r="H63" s="14"/>
      <c r="I63" s="12"/>
      <c r="J63" s="15"/>
      <c r="K63" s="12"/>
      <c r="L63" s="12"/>
      <c r="M63" s="12"/>
      <c r="N63" s="139"/>
    </row>
    <row r="64" spans="1:21" s="8" customFormat="1" x14ac:dyDescent="0.2">
      <c r="A64" s="20" t="s">
        <v>99</v>
      </c>
      <c r="B64" s="41"/>
      <c r="C64" s="9"/>
      <c r="F64" s="10"/>
      <c r="G64" s="10"/>
      <c r="H64" s="10"/>
      <c r="I64" s="12"/>
      <c r="J64" s="15"/>
      <c r="K64" s="12"/>
      <c r="L64" s="12"/>
      <c r="M64" s="12"/>
      <c r="N64" s="139"/>
    </row>
    <row r="65" spans="1:21" s="8" customFormat="1" x14ac:dyDescent="0.2">
      <c r="B65" s="41"/>
      <c r="C65" s="9"/>
      <c r="F65" s="10"/>
      <c r="G65" s="10"/>
      <c r="H65" s="10"/>
      <c r="I65" s="12"/>
      <c r="J65" s="15"/>
      <c r="K65" s="12"/>
      <c r="L65" s="12"/>
      <c r="M65" s="12"/>
      <c r="N65" s="139"/>
    </row>
    <row r="66" spans="1:21" x14ac:dyDescent="0.2">
      <c r="A66" s="42" t="s">
        <v>100</v>
      </c>
      <c r="B66" s="117"/>
      <c r="C66" s="43"/>
      <c r="D66" s="43"/>
      <c r="E66" s="43"/>
      <c r="F66" s="43"/>
      <c r="G66" s="43"/>
      <c r="H66" s="43"/>
      <c r="I66" s="44"/>
      <c r="J66" s="44"/>
      <c r="K66" s="45">
        <f>SUM(K67:K68)</f>
        <v>0</v>
      </c>
      <c r="L66" s="12"/>
      <c r="Q66" s="46"/>
      <c r="R66" s="47"/>
      <c r="S66" s="48"/>
      <c r="T66" s="47"/>
      <c r="U66" s="47"/>
    </row>
    <row r="67" spans="1:21" s="8" customFormat="1" x14ac:dyDescent="0.2">
      <c r="B67" s="41"/>
      <c r="C67" s="9"/>
      <c r="F67" s="10"/>
      <c r="G67" s="10"/>
      <c r="H67" s="10"/>
      <c r="I67" s="12"/>
      <c r="J67" s="15"/>
      <c r="K67" s="12"/>
      <c r="L67" s="12"/>
      <c r="M67" s="12"/>
      <c r="N67" s="139"/>
    </row>
    <row r="68" spans="1:21" s="8" customFormat="1" x14ac:dyDescent="0.2">
      <c r="B68" s="41"/>
      <c r="C68" s="9"/>
      <c r="F68" s="10"/>
      <c r="G68" s="10"/>
      <c r="H68" s="10"/>
      <c r="I68" s="12"/>
      <c r="J68" s="15"/>
      <c r="K68" s="12"/>
      <c r="L68" s="12"/>
      <c r="M68" s="12"/>
      <c r="N68" s="139"/>
    </row>
    <row r="69" spans="1:21" x14ac:dyDescent="0.2">
      <c r="A69" s="42" t="s">
        <v>101</v>
      </c>
      <c r="B69" s="117"/>
      <c r="C69" s="43"/>
      <c r="D69" s="43"/>
      <c r="E69" s="43"/>
      <c r="F69" s="43"/>
      <c r="G69" s="43"/>
      <c r="H69" s="43"/>
      <c r="I69" s="44"/>
      <c r="J69" s="44"/>
      <c r="K69" s="45">
        <f>SUM(K70:K71)</f>
        <v>0</v>
      </c>
      <c r="L69" s="12"/>
      <c r="Q69" s="46"/>
      <c r="R69" s="47"/>
      <c r="S69" s="48"/>
      <c r="T69" s="47"/>
      <c r="U69" s="47"/>
    </row>
    <row r="70" spans="1:21" s="8" customFormat="1" x14ac:dyDescent="0.2">
      <c r="B70" s="41"/>
      <c r="C70" s="9"/>
      <c r="F70" s="10"/>
      <c r="G70" s="10"/>
      <c r="H70" s="10"/>
      <c r="I70" s="12"/>
      <c r="J70" s="15"/>
      <c r="K70" s="12"/>
      <c r="L70" s="12"/>
      <c r="M70" s="12"/>
      <c r="N70" s="139"/>
    </row>
    <row r="71" spans="1:21" s="8" customFormat="1" x14ac:dyDescent="0.2">
      <c r="B71" s="41"/>
      <c r="C71" s="9"/>
      <c r="F71" s="10"/>
      <c r="G71" s="10"/>
      <c r="H71" s="10"/>
      <c r="I71" s="12"/>
      <c r="J71" s="15"/>
      <c r="K71" s="12"/>
      <c r="L71" s="12"/>
      <c r="M71" s="12"/>
      <c r="N71" s="139"/>
    </row>
    <row r="72" spans="1:21" x14ac:dyDescent="0.2">
      <c r="A72" s="42" t="s">
        <v>102</v>
      </c>
      <c r="B72" s="117"/>
      <c r="C72" s="43"/>
      <c r="D72" s="43"/>
      <c r="E72" s="43"/>
      <c r="F72" s="43"/>
      <c r="G72" s="43"/>
      <c r="H72" s="43"/>
      <c r="I72" s="44"/>
      <c r="J72" s="49"/>
      <c r="K72" s="45">
        <f>SUM(K73:K74)</f>
        <v>0</v>
      </c>
      <c r="Q72" s="46"/>
      <c r="R72" s="47"/>
      <c r="S72" s="48"/>
      <c r="T72" s="47"/>
      <c r="U72" s="47"/>
    </row>
    <row r="73" spans="1:21" s="8" customFormat="1" x14ac:dyDescent="0.2">
      <c r="B73" s="41"/>
      <c r="C73" s="9"/>
      <c r="F73" s="10"/>
      <c r="G73" s="10"/>
      <c r="H73" s="10"/>
      <c r="I73" s="12"/>
      <c r="J73" s="15"/>
      <c r="K73" s="12"/>
      <c r="L73" s="12"/>
      <c r="M73" s="12"/>
      <c r="N73" s="139"/>
    </row>
    <row r="74" spans="1:21" s="8" customFormat="1" x14ac:dyDescent="0.2">
      <c r="B74" s="41"/>
      <c r="C74" s="9"/>
      <c r="F74" s="10"/>
      <c r="G74" s="10"/>
      <c r="H74" s="10"/>
      <c r="I74" s="12"/>
      <c r="J74" s="12"/>
      <c r="K74" s="12"/>
      <c r="L74" s="12"/>
      <c r="M74" s="12"/>
      <c r="N74" s="139"/>
    </row>
    <row r="75" spans="1:21" x14ac:dyDescent="0.2">
      <c r="A75" s="42" t="s">
        <v>103</v>
      </c>
      <c r="B75" s="117"/>
      <c r="C75" s="43"/>
      <c r="D75" s="43"/>
      <c r="E75" s="43"/>
      <c r="F75" s="43"/>
      <c r="G75" s="43"/>
      <c r="H75" s="43"/>
      <c r="I75" s="44"/>
      <c r="J75" s="49"/>
      <c r="K75" s="45">
        <f>SUM(K76:K77)</f>
        <v>0</v>
      </c>
      <c r="Q75" s="46"/>
      <c r="R75" s="47"/>
      <c r="S75" s="48"/>
      <c r="T75" s="47"/>
      <c r="U75" s="47"/>
    </row>
    <row r="76" spans="1:21" x14ac:dyDescent="0.2">
      <c r="J76" s="50"/>
      <c r="K76" s="50"/>
      <c r="Q76" s="46"/>
      <c r="R76" s="47"/>
      <c r="S76" s="48"/>
      <c r="T76" s="47"/>
      <c r="U76" s="47"/>
    </row>
    <row r="77" spans="1:21" x14ac:dyDescent="0.2">
      <c r="J77" s="50"/>
      <c r="K77" s="50"/>
      <c r="Q77" s="46"/>
      <c r="R77" s="47"/>
      <c r="S77" s="48"/>
      <c r="T77" s="47"/>
      <c r="U77" s="47"/>
    </row>
    <row r="78" spans="1:21" x14ac:dyDescent="0.2">
      <c r="A78" s="42" t="s">
        <v>104</v>
      </c>
      <c r="B78" s="117"/>
      <c r="C78" s="43"/>
      <c r="D78" s="43"/>
      <c r="E78" s="43"/>
      <c r="F78" s="43"/>
      <c r="G78" s="43"/>
      <c r="H78" s="43"/>
      <c r="I78" s="44"/>
      <c r="J78" s="49"/>
      <c r="K78" s="45">
        <f>+K62+K66-K69+K72-K75</f>
        <v>0</v>
      </c>
      <c r="Q78" s="46"/>
      <c r="R78" s="47"/>
      <c r="S78" s="48"/>
      <c r="T78" s="47"/>
      <c r="U78" s="47"/>
    </row>
    <row r="79" spans="1:21" x14ac:dyDescent="0.2">
      <c r="J79" s="50"/>
      <c r="K79" s="50"/>
      <c r="Q79" s="46"/>
      <c r="R79" s="47"/>
      <c r="S79" s="48"/>
      <c r="T79" s="47"/>
      <c r="U79" s="47"/>
    </row>
    <row r="80" spans="1:21" x14ac:dyDescent="0.2">
      <c r="A80" s="51" t="s">
        <v>105</v>
      </c>
      <c r="B80" s="118"/>
      <c r="C80" s="52"/>
      <c r="D80" s="52"/>
      <c r="E80" s="52"/>
      <c r="F80" s="52" t="s">
        <v>135</v>
      </c>
      <c r="G80" s="52"/>
      <c r="H80" s="52"/>
      <c r="I80" s="53"/>
      <c r="J80" s="54"/>
      <c r="K80" s="55">
        <v>0</v>
      </c>
      <c r="Q80" s="46"/>
      <c r="R80" s="47"/>
      <c r="S80" s="48"/>
      <c r="T80" s="47"/>
      <c r="U80" s="47"/>
    </row>
    <row r="81" spans="1:21" x14ac:dyDescent="0.2">
      <c r="A81" s="42" t="s">
        <v>106</v>
      </c>
      <c r="B81" s="117"/>
      <c r="C81" s="43"/>
      <c r="D81" s="43"/>
      <c r="E81" s="43"/>
      <c r="F81" s="129" t="s">
        <v>201</v>
      </c>
      <c r="G81" s="43"/>
      <c r="H81" s="43"/>
      <c r="I81" s="44"/>
      <c r="J81" s="49"/>
      <c r="K81" s="45">
        <f>+K78-K80</f>
        <v>0</v>
      </c>
      <c r="Q81" s="46"/>
      <c r="R81" s="47"/>
      <c r="S81" s="48"/>
      <c r="T81" s="47"/>
      <c r="U81" s="47"/>
    </row>
    <row r="82" spans="1:21" s="8" customFormat="1" x14ac:dyDescent="0.2">
      <c r="B82" s="41"/>
      <c r="C82" s="9"/>
      <c r="F82" s="10"/>
      <c r="G82" s="10"/>
      <c r="H82" s="14"/>
      <c r="I82" s="12"/>
      <c r="J82" s="15"/>
      <c r="K82" s="12"/>
      <c r="L82" s="12"/>
      <c r="M82" s="12"/>
      <c r="N82" s="139"/>
    </row>
    <row r="83" spans="1:21" s="8" customFormat="1" x14ac:dyDescent="0.2">
      <c r="B83" s="41"/>
      <c r="C83" s="9"/>
      <c r="F83" s="10"/>
      <c r="G83" s="10"/>
      <c r="H83" s="14"/>
      <c r="I83" s="12"/>
      <c r="J83" s="15"/>
      <c r="K83" s="12"/>
      <c r="L83" s="12"/>
      <c r="M83" s="12"/>
      <c r="N83" s="139"/>
    </row>
    <row r="84" spans="1:21" s="8" customFormat="1" x14ac:dyDescent="0.2">
      <c r="A84" s="30"/>
      <c r="B84" s="116">
        <v>11010304</v>
      </c>
      <c r="C84" s="31" t="s">
        <v>143</v>
      </c>
      <c r="D84" s="32"/>
      <c r="E84" s="32"/>
      <c r="F84" s="33"/>
      <c r="G84" s="33" t="str">
        <f>+$S$1</f>
        <v>Saldo Contable al</v>
      </c>
      <c r="H84" s="34">
        <f>+$T$1</f>
        <v>42766</v>
      </c>
      <c r="I84" s="35"/>
      <c r="J84" s="36"/>
      <c r="K84" s="37">
        <f>+BCE!H12-BCE!I12</f>
        <v>159996678</v>
      </c>
      <c r="L84" s="12"/>
      <c r="M84" s="12">
        <f>+K84</f>
        <v>159996678</v>
      </c>
      <c r="N84" s="139">
        <f>+K151</f>
        <v>0</v>
      </c>
    </row>
    <row r="85" spans="1:21" s="8" customFormat="1" x14ac:dyDescent="0.2">
      <c r="B85" s="41"/>
      <c r="C85" s="9"/>
      <c r="F85" s="10"/>
      <c r="G85" s="10"/>
      <c r="H85" s="14"/>
      <c r="I85" s="12"/>
      <c r="J85" s="15"/>
      <c r="K85" s="12"/>
      <c r="L85" s="12"/>
      <c r="M85" s="12"/>
      <c r="N85" s="139"/>
    </row>
    <row r="86" spans="1:21" s="8" customFormat="1" x14ac:dyDescent="0.2">
      <c r="A86" s="20" t="s">
        <v>99</v>
      </c>
      <c r="B86" s="41"/>
      <c r="C86" s="9"/>
      <c r="F86" s="10"/>
      <c r="G86" s="10"/>
      <c r="H86" s="10"/>
      <c r="I86" s="12"/>
      <c r="J86" s="15"/>
      <c r="K86" s="12"/>
      <c r="L86" s="12"/>
      <c r="M86" s="12"/>
      <c r="N86" s="139"/>
    </row>
    <row r="87" spans="1:21" s="8" customFormat="1" x14ac:dyDescent="0.2">
      <c r="B87" s="41"/>
      <c r="C87" s="9"/>
      <c r="F87" s="10"/>
      <c r="G87" s="10"/>
      <c r="H87" s="10"/>
      <c r="I87" s="12"/>
      <c r="J87" s="15"/>
      <c r="K87" s="12"/>
      <c r="L87" s="12"/>
      <c r="M87" s="12"/>
      <c r="N87" s="139"/>
    </row>
    <row r="88" spans="1:21" x14ac:dyDescent="0.2">
      <c r="A88" s="42" t="s">
        <v>100</v>
      </c>
      <c r="B88" s="117"/>
      <c r="C88" s="43"/>
      <c r="D88" s="43"/>
      <c r="E88" s="43"/>
      <c r="F88" s="43"/>
      <c r="G88" s="43"/>
      <c r="H88" s="43"/>
      <c r="I88" s="44"/>
      <c r="J88" s="44"/>
      <c r="K88" s="45">
        <f>SUM(K89:K138)</f>
        <v>76382429</v>
      </c>
      <c r="L88" s="12" t="s">
        <v>133</v>
      </c>
      <c r="Q88" s="46"/>
      <c r="R88" s="47"/>
      <c r="S88" s="48"/>
      <c r="T88" s="47"/>
      <c r="U88" s="47"/>
    </row>
    <row r="89" spans="1:21" s="8" customFormat="1" x14ac:dyDescent="0.2">
      <c r="B89" s="41"/>
      <c r="C89" s="9"/>
      <c r="F89" s="10"/>
      <c r="G89" s="10"/>
      <c r="H89" s="10"/>
      <c r="I89" s="12"/>
      <c r="J89" s="15"/>
      <c r="K89" s="12"/>
      <c r="L89" s="12"/>
      <c r="M89" s="12"/>
      <c r="N89" s="139"/>
    </row>
    <row r="90" spans="1:21" s="8" customFormat="1" x14ac:dyDescent="0.2">
      <c r="A90" s="72">
        <v>27</v>
      </c>
      <c r="B90" s="100" t="s">
        <v>159</v>
      </c>
      <c r="C90" s="73">
        <v>123</v>
      </c>
      <c r="D90" s="58" t="s">
        <v>260</v>
      </c>
      <c r="F90" s="73">
        <v>439</v>
      </c>
      <c r="G90" s="58" t="s">
        <v>217</v>
      </c>
      <c r="K90" s="60">
        <v>2000000</v>
      </c>
      <c r="L90" s="100"/>
      <c r="N90" s="140"/>
    </row>
    <row r="91" spans="1:21" s="8" customFormat="1" x14ac:dyDescent="0.2">
      <c r="A91" s="72">
        <v>27</v>
      </c>
      <c r="B91" s="100" t="s">
        <v>159</v>
      </c>
      <c r="C91" s="73">
        <v>130</v>
      </c>
      <c r="D91" s="58" t="s">
        <v>260</v>
      </c>
      <c r="F91" s="73">
        <v>446</v>
      </c>
      <c r="G91" s="58" t="s">
        <v>218</v>
      </c>
      <c r="K91" s="60">
        <v>7000000</v>
      </c>
      <c r="L91" s="100"/>
      <c r="N91" s="140"/>
    </row>
    <row r="92" spans="1:21" s="8" customFormat="1" x14ac:dyDescent="0.2">
      <c r="A92" s="72">
        <v>29</v>
      </c>
      <c r="B92" s="100" t="s">
        <v>159</v>
      </c>
      <c r="C92" s="73">
        <v>143</v>
      </c>
      <c r="D92" s="58" t="s">
        <v>260</v>
      </c>
      <c r="F92" s="73">
        <v>451</v>
      </c>
      <c r="G92" s="58" t="s">
        <v>219</v>
      </c>
      <c r="K92" s="60">
        <v>9381405</v>
      </c>
      <c r="L92" s="100"/>
      <c r="N92" s="140"/>
    </row>
    <row r="93" spans="1:21" s="8" customFormat="1" x14ac:dyDescent="0.2">
      <c r="A93" s="72">
        <v>29</v>
      </c>
      <c r="B93" s="100" t="s">
        <v>159</v>
      </c>
      <c r="C93" s="73">
        <v>144</v>
      </c>
      <c r="D93" s="58" t="s">
        <v>260</v>
      </c>
      <c r="F93" s="73">
        <v>453</v>
      </c>
      <c r="G93" s="58" t="s">
        <v>220</v>
      </c>
      <c r="K93" s="60">
        <v>3000000</v>
      </c>
      <c r="L93" s="100"/>
      <c r="N93" s="140"/>
    </row>
    <row r="94" spans="1:21" s="8" customFormat="1" x14ac:dyDescent="0.2">
      <c r="A94" s="72">
        <v>20</v>
      </c>
      <c r="B94" s="100" t="s">
        <v>81</v>
      </c>
      <c r="C94" s="73">
        <v>52</v>
      </c>
      <c r="D94" s="58" t="s">
        <v>260</v>
      </c>
      <c r="E94" s="8" t="s">
        <v>261</v>
      </c>
      <c r="F94" s="73">
        <v>469</v>
      </c>
      <c r="G94" s="58" t="s">
        <v>264</v>
      </c>
      <c r="K94" s="60">
        <v>10423500</v>
      </c>
      <c r="L94" s="100"/>
      <c r="N94" s="140"/>
    </row>
    <row r="95" spans="1:21" s="8" customFormat="1" x14ac:dyDescent="0.2">
      <c r="A95" s="72">
        <v>24</v>
      </c>
      <c r="B95" s="100" t="s">
        <v>81</v>
      </c>
      <c r="C95" s="73">
        <v>70</v>
      </c>
      <c r="D95" s="58" t="s">
        <v>260</v>
      </c>
      <c r="E95" s="8" t="s">
        <v>261</v>
      </c>
      <c r="F95" s="73">
        <v>472</v>
      </c>
      <c r="G95" s="58" t="s">
        <v>265</v>
      </c>
      <c r="K95" s="60">
        <v>1324232</v>
      </c>
      <c r="L95" s="100"/>
      <c r="N95" s="140"/>
    </row>
    <row r="96" spans="1:21" s="8" customFormat="1" x14ac:dyDescent="0.2">
      <c r="A96" s="72">
        <v>26</v>
      </c>
      <c r="B96" s="100" t="s">
        <v>81</v>
      </c>
      <c r="C96" s="73">
        <v>81</v>
      </c>
      <c r="D96" s="58" t="s">
        <v>260</v>
      </c>
      <c r="E96" s="8" t="s">
        <v>261</v>
      </c>
      <c r="F96" s="73">
        <v>482</v>
      </c>
      <c r="G96" s="58" t="s">
        <v>266</v>
      </c>
      <c r="K96" s="60">
        <v>7700000</v>
      </c>
      <c r="L96" s="100"/>
      <c r="N96" s="140"/>
    </row>
    <row r="97" spans="1:14" s="8" customFormat="1" x14ac:dyDescent="0.2">
      <c r="A97" s="72">
        <v>26</v>
      </c>
      <c r="B97" s="100" t="s">
        <v>81</v>
      </c>
      <c r="C97" s="73">
        <v>84</v>
      </c>
      <c r="D97" s="58" t="s">
        <v>260</v>
      </c>
      <c r="E97" s="8" t="s">
        <v>261</v>
      </c>
      <c r="F97" s="73">
        <v>484</v>
      </c>
      <c r="G97" s="58" t="s">
        <v>267</v>
      </c>
      <c r="K97" s="60">
        <v>400387</v>
      </c>
      <c r="L97" s="100"/>
      <c r="N97" s="140"/>
    </row>
    <row r="98" spans="1:14" s="8" customFormat="1" x14ac:dyDescent="0.2">
      <c r="A98" s="72">
        <v>30</v>
      </c>
      <c r="B98" s="100" t="s">
        <v>81</v>
      </c>
      <c r="C98" s="73">
        <v>86</v>
      </c>
      <c r="D98" s="58" t="s">
        <v>260</v>
      </c>
      <c r="E98" s="8" t="s">
        <v>261</v>
      </c>
      <c r="F98" s="73">
        <v>485</v>
      </c>
      <c r="G98" s="58" t="s">
        <v>268</v>
      </c>
      <c r="K98" s="60">
        <v>416442</v>
      </c>
      <c r="L98" s="100"/>
      <c r="N98" s="140"/>
    </row>
    <row r="99" spans="1:14" s="8" customFormat="1" x14ac:dyDescent="0.2">
      <c r="A99" s="72">
        <v>30</v>
      </c>
      <c r="B99" s="100" t="s">
        <v>81</v>
      </c>
      <c r="C99" s="73">
        <v>90</v>
      </c>
      <c r="D99" s="58" t="s">
        <v>260</v>
      </c>
      <c r="E99" s="8" t="s">
        <v>261</v>
      </c>
      <c r="F99" s="73">
        <v>489</v>
      </c>
      <c r="G99" s="58" t="s">
        <v>269</v>
      </c>
      <c r="K99" s="60">
        <v>213470</v>
      </c>
      <c r="L99" s="100"/>
      <c r="N99" s="140"/>
    </row>
    <row r="100" spans="1:14" s="8" customFormat="1" x14ac:dyDescent="0.2">
      <c r="A100" s="72">
        <v>30</v>
      </c>
      <c r="B100" s="100" t="s">
        <v>81</v>
      </c>
      <c r="C100" s="73">
        <v>93</v>
      </c>
      <c r="D100" s="58" t="s">
        <v>260</v>
      </c>
      <c r="E100" s="8" t="s">
        <v>261</v>
      </c>
      <c r="F100" s="73">
        <v>492</v>
      </c>
      <c r="G100" s="58" t="s">
        <v>270</v>
      </c>
      <c r="K100" s="60">
        <v>626170</v>
      </c>
      <c r="L100" s="100"/>
      <c r="N100" s="140"/>
    </row>
    <row r="101" spans="1:14" s="8" customFormat="1" x14ac:dyDescent="0.2">
      <c r="A101" s="72">
        <v>30</v>
      </c>
      <c r="B101" s="100" t="s">
        <v>81</v>
      </c>
      <c r="C101" s="73">
        <v>97</v>
      </c>
      <c r="D101" s="58" t="s">
        <v>260</v>
      </c>
      <c r="E101" s="8" t="s">
        <v>261</v>
      </c>
      <c r="F101" s="73">
        <v>496</v>
      </c>
      <c r="G101" s="58" t="s">
        <v>271</v>
      </c>
      <c r="K101" s="60">
        <v>1201548</v>
      </c>
      <c r="L101" s="100"/>
      <c r="N101" s="140"/>
    </row>
    <row r="102" spans="1:14" s="8" customFormat="1" x14ac:dyDescent="0.2">
      <c r="A102" s="72">
        <v>30</v>
      </c>
      <c r="B102" s="100" t="s">
        <v>81</v>
      </c>
      <c r="C102" s="73">
        <v>98</v>
      </c>
      <c r="D102" s="58" t="s">
        <v>260</v>
      </c>
      <c r="E102" s="8" t="s">
        <v>261</v>
      </c>
      <c r="F102" s="73">
        <v>497</v>
      </c>
      <c r="G102" s="58" t="s">
        <v>272</v>
      </c>
      <c r="K102" s="60">
        <v>2107982</v>
      </c>
      <c r="L102" s="100"/>
      <c r="N102" s="140"/>
    </row>
    <row r="103" spans="1:14" s="8" customFormat="1" x14ac:dyDescent="0.2">
      <c r="A103" s="72">
        <v>30</v>
      </c>
      <c r="B103" s="100" t="s">
        <v>81</v>
      </c>
      <c r="C103" s="73">
        <v>99</v>
      </c>
      <c r="D103" s="58" t="s">
        <v>260</v>
      </c>
      <c r="E103" s="8" t="s">
        <v>261</v>
      </c>
      <c r="F103" s="73">
        <v>498</v>
      </c>
      <c r="G103" s="58" t="s">
        <v>273</v>
      </c>
      <c r="K103" s="60">
        <v>405000</v>
      </c>
      <c r="L103" s="100"/>
      <c r="N103" s="140"/>
    </row>
    <row r="104" spans="1:14" s="8" customFormat="1" x14ac:dyDescent="0.2">
      <c r="A104" s="72">
        <v>30</v>
      </c>
      <c r="B104" s="100" t="s">
        <v>81</v>
      </c>
      <c r="C104" s="73">
        <v>101</v>
      </c>
      <c r="D104" s="58" t="s">
        <v>260</v>
      </c>
      <c r="E104" s="8" t="s">
        <v>261</v>
      </c>
      <c r="F104" s="73">
        <v>500</v>
      </c>
      <c r="G104" s="58" t="s">
        <v>274</v>
      </c>
      <c r="K104" s="60">
        <v>300000</v>
      </c>
      <c r="L104" s="100"/>
      <c r="N104" s="140"/>
    </row>
    <row r="105" spans="1:14" s="8" customFormat="1" x14ac:dyDescent="0.2">
      <c r="A105" s="72">
        <v>30</v>
      </c>
      <c r="B105" s="100" t="s">
        <v>81</v>
      </c>
      <c r="C105" s="73">
        <v>104</v>
      </c>
      <c r="D105" s="58" t="s">
        <v>260</v>
      </c>
      <c r="E105" s="8" t="s">
        <v>261</v>
      </c>
      <c r="F105" s="73">
        <v>503</v>
      </c>
      <c r="G105" s="58" t="s">
        <v>275</v>
      </c>
      <c r="K105" s="60">
        <v>2000000</v>
      </c>
      <c r="L105" s="100"/>
      <c r="N105" s="140"/>
    </row>
    <row r="106" spans="1:14" s="8" customFormat="1" x14ac:dyDescent="0.2">
      <c r="A106" s="72">
        <v>30</v>
      </c>
      <c r="B106" s="100" t="s">
        <v>81</v>
      </c>
      <c r="C106" s="73">
        <v>105</v>
      </c>
      <c r="D106" s="58" t="s">
        <v>260</v>
      </c>
      <c r="E106" s="8" t="s">
        <v>261</v>
      </c>
      <c r="F106" s="73">
        <v>504</v>
      </c>
      <c r="G106" s="58" t="s">
        <v>276</v>
      </c>
      <c r="K106" s="60">
        <v>260247</v>
      </c>
      <c r="L106" s="100"/>
      <c r="N106" s="140"/>
    </row>
    <row r="107" spans="1:14" s="8" customFormat="1" x14ac:dyDescent="0.2">
      <c r="A107" s="72">
        <v>30</v>
      </c>
      <c r="B107" s="100" t="s">
        <v>81</v>
      </c>
      <c r="C107" s="73">
        <v>106</v>
      </c>
      <c r="D107" s="58" t="s">
        <v>260</v>
      </c>
      <c r="E107" s="8" t="s">
        <v>261</v>
      </c>
      <c r="F107" s="73">
        <v>505</v>
      </c>
      <c r="G107" s="58" t="s">
        <v>277</v>
      </c>
      <c r="K107" s="60">
        <v>84160</v>
      </c>
      <c r="L107" s="100"/>
      <c r="N107" s="140"/>
    </row>
    <row r="108" spans="1:14" s="8" customFormat="1" x14ac:dyDescent="0.2">
      <c r="A108" s="72">
        <v>30</v>
      </c>
      <c r="B108" s="100" t="s">
        <v>81</v>
      </c>
      <c r="C108" s="73">
        <v>107</v>
      </c>
      <c r="D108" s="58" t="s">
        <v>260</v>
      </c>
      <c r="E108" s="8" t="s">
        <v>261</v>
      </c>
      <c r="F108" s="73">
        <v>509</v>
      </c>
      <c r="G108" s="58" t="s">
        <v>278</v>
      </c>
      <c r="K108" s="60">
        <v>505419</v>
      </c>
      <c r="L108" s="100"/>
      <c r="N108" s="140"/>
    </row>
    <row r="109" spans="1:14" s="8" customFormat="1" x14ac:dyDescent="0.2">
      <c r="A109" s="72">
        <v>30</v>
      </c>
      <c r="B109" s="100" t="s">
        <v>81</v>
      </c>
      <c r="C109" s="73">
        <v>108</v>
      </c>
      <c r="D109" s="58" t="s">
        <v>260</v>
      </c>
      <c r="E109" s="8" t="s">
        <v>261</v>
      </c>
      <c r="F109" s="73">
        <v>510</v>
      </c>
      <c r="G109" s="58" t="s">
        <v>279</v>
      </c>
      <c r="K109" s="60">
        <v>1348920</v>
      </c>
      <c r="L109" s="100"/>
      <c r="N109" s="140"/>
    </row>
    <row r="110" spans="1:14" s="8" customFormat="1" x14ac:dyDescent="0.2">
      <c r="A110" s="72">
        <v>30</v>
      </c>
      <c r="B110" s="100" t="s">
        <v>81</v>
      </c>
      <c r="C110" s="73">
        <v>109</v>
      </c>
      <c r="D110" s="58" t="s">
        <v>260</v>
      </c>
      <c r="E110" s="8" t="s">
        <v>261</v>
      </c>
      <c r="F110" s="73">
        <v>511</v>
      </c>
      <c r="G110" s="58" t="s">
        <v>280</v>
      </c>
      <c r="K110" s="60">
        <v>230036</v>
      </c>
      <c r="L110" s="100"/>
      <c r="N110" s="140"/>
    </row>
    <row r="111" spans="1:14" s="8" customFormat="1" x14ac:dyDescent="0.2">
      <c r="A111" s="72">
        <v>30</v>
      </c>
      <c r="B111" s="100" t="s">
        <v>81</v>
      </c>
      <c r="C111" s="73">
        <v>110</v>
      </c>
      <c r="D111" s="58" t="s">
        <v>260</v>
      </c>
      <c r="E111" s="8" t="s">
        <v>261</v>
      </c>
      <c r="F111" s="73">
        <v>512</v>
      </c>
      <c r="G111" s="58" t="s">
        <v>281</v>
      </c>
      <c r="K111" s="60">
        <v>82864</v>
      </c>
      <c r="L111" s="100"/>
      <c r="N111" s="140"/>
    </row>
    <row r="112" spans="1:14" s="8" customFormat="1" x14ac:dyDescent="0.2">
      <c r="A112" s="72">
        <v>30</v>
      </c>
      <c r="B112" s="100" t="s">
        <v>81</v>
      </c>
      <c r="C112" s="73">
        <v>111</v>
      </c>
      <c r="D112" s="58" t="s">
        <v>260</v>
      </c>
      <c r="E112" s="8" t="s">
        <v>261</v>
      </c>
      <c r="F112" s="73">
        <v>513</v>
      </c>
      <c r="G112" s="58" t="s">
        <v>282</v>
      </c>
      <c r="K112" s="60">
        <v>204773</v>
      </c>
      <c r="L112" s="100"/>
      <c r="N112" s="140"/>
    </row>
    <row r="113" spans="1:14" s="8" customFormat="1" x14ac:dyDescent="0.2">
      <c r="A113" s="72">
        <v>30</v>
      </c>
      <c r="B113" s="100" t="s">
        <v>81</v>
      </c>
      <c r="C113" s="73">
        <v>112</v>
      </c>
      <c r="D113" s="58" t="s">
        <v>260</v>
      </c>
      <c r="E113" s="8" t="s">
        <v>261</v>
      </c>
      <c r="F113" s="73">
        <v>514</v>
      </c>
      <c r="G113" s="58" t="s">
        <v>283</v>
      </c>
      <c r="K113" s="60">
        <v>28859</v>
      </c>
      <c r="L113" s="100"/>
      <c r="N113" s="140"/>
    </row>
    <row r="114" spans="1:14" s="8" customFormat="1" x14ac:dyDescent="0.2">
      <c r="A114" s="72">
        <v>30</v>
      </c>
      <c r="B114" s="100" t="s">
        <v>81</v>
      </c>
      <c r="C114" s="73">
        <v>116</v>
      </c>
      <c r="D114" s="58" t="s">
        <v>260</v>
      </c>
      <c r="E114" s="8" t="s">
        <v>261</v>
      </c>
      <c r="F114" s="73">
        <v>516</v>
      </c>
      <c r="G114" s="58" t="s">
        <v>284</v>
      </c>
      <c r="K114" s="60">
        <v>60000</v>
      </c>
      <c r="L114" s="100"/>
      <c r="N114" s="140"/>
    </row>
    <row r="115" spans="1:14" s="8" customFormat="1" x14ac:dyDescent="0.2">
      <c r="A115" s="72">
        <v>30</v>
      </c>
      <c r="B115" s="100" t="s">
        <v>81</v>
      </c>
      <c r="C115" s="73">
        <v>117</v>
      </c>
      <c r="D115" s="58" t="s">
        <v>260</v>
      </c>
      <c r="E115" s="8" t="s">
        <v>261</v>
      </c>
      <c r="F115" s="73">
        <v>517</v>
      </c>
      <c r="G115" s="58" t="s">
        <v>285</v>
      </c>
      <c r="K115" s="60">
        <v>47490</v>
      </c>
      <c r="L115" s="100"/>
      <c r="N115" s="140"/>
    </row>
    <row r="116" spans="1:14" s="8" customFormat="1" x14ac:dyDescent="0.2">
      <c r="A116" s="72">
        <v>31</v>
      </c>
      <c r="B116" s="100" t="s">
        <v>81</v>
      </c>
      <c r="C116" s="73">
        <v>118</v>
      </c>
      <c r="D116" s="58" t="s">
        <v>260</v>
      </c>
      <c r="E116" s="8" t="s">
        <v>261</v>
      </c>
      <c r="F116" s="73">
        <v>518</v>
      </c>
      <c r="G116" s="58" t="s">
        <v>286</v>
      </c>
      <c r="K116" s="60">
        <v>4850000</v>
      </c>
      <c r="L116" s="100"/>
      <c r="N116" s="140"/>
    </row>
    <row r="117" spans="1:14" s="8" customFormat="1" x14ac:dyDescent="0.2">
      <c r="A117" s="72">
        <v>31</v>
      </c>
      <c r="B117" s="100" t="s">
        <v>81</v>
      </c>
      <c r="C117" s="73">
        <v>119</v>
      </c>
      <c r="D117" s="58" t="s">
        <v>260</v>
      </c>
      <c r="E117" s="8" t="s">
        <v>261</v>
      </c>
      <c r="F117" s="73">
        <v>519</v>
      </c>
      <c r="G117" s="58" t="s">
        <v>287</v>
      </c>
      <c r="K117" s="60">
        <v>229947</v>
      </c>
      <c r="L117" s="100"/>
      <c r="N117" s="140"/>
    </row>
    <row r="118" spans="1:14" s="8" customFormat="1" x14ac:dyDescent="0.2">
      <c r="A118" s="72">
        <v>31</v>
      </c>
      <c r="B118" s="100" t="s">
        <v>81</v>
      </c>
      <c r="C118" s="73">
        <v>120</v>
      </c>
      <c r="D118" s="58" t="s">
        <v>260</v>
      </c>
      <c r="E118" s="8" t="s">
        <v>261</v>
      </c>
      <c r="F118" s="73">
        <v>520</v>
      </c>
      <c r="G118" s="58" t="s">
        <v>288</v>
      </c>
      <c r="K118" s="60">
        <v>430000</v>
      </c>
      <c r="L118" s="100"/>
      <c r="N118" s="140"/>
    </row>
    <row r="119" spans="1:14" s="8" customFormat="1" x14ac:dyDescent="0.2">
      <c r="A119" s="72">
        <v>31</v>
      </c>
      <c r="B119" s="100" t="s">
        <v>81</v>
      </c>
      <c r="C119" s="73">
        <v>122</v>
      </c>
      <c r="D119" s="58" t="s">
        <v>260</v>
      </c>
      <c r="E119" s="8" t="s">
        <v>261</v>
      </c>
      <c r="F119" s="73">
        <v>521</v>
      </c>
      <c r="G119" s="58" t="s">
        <v>289</v>
      </c>
      <c r="K119" s="60">
        <v>1348920</v>
      </c>
      <c r="L119" s="100"/>
      <c r="N119" s="140"/>
    </row>
    <row r="120" spans="1:14" s="8" customFormat="1" x14ac:dyDescent="0.2">
      <c r="A120" s="72">
        <v>31</v>
      </c>
      <c r="B120" s="100" t="s">
        <v>81</v>
      </c>
      <c r="C120" s="73">
        <v>123</v>
      </c>
      <c r="D120" s="58" t="s">
        <v>260</v>
      </c>
      <c r="E120" s="8" t="s">
        <v>261</v>
      </c>
      <c r="F120" s="73">
        <v>522</v>
      </c>
      <c r="G120" s="58" t="s">
        <v>290</v>
      </c>
      <c r="K120" s="60">
        <v>753652</v>
      </c>
      <c r="L120" s="100"/>
      <c r="N120" s="140"/>
    </row>
    <row r="121" spans="1:14" s="8" customFormat="1" x14ac:dyDescent="0.2">
      <c r="A121" s="72">
        <v>31</v>
      </c>
      <c r="B121" s="100" t="s">
        <v>81</v>
      </c>
      <c r="C121" s="73">
        <v>124</v>
      </c>
      <c r="D121" s="58" t="s">
        <v>260</v>
      </c>
      <c r="E121" s="8" t="s">
        <v>261</v>
      </c>
      <c r="F121" s="73">
        <v>526</v>
      </c>
      <c r="G121" s="58" t="s">
        <v>291</v>
      </c>
      <c r="K121" s="60">
        <v>405000</v>
      </c>
      <c r="L121" s="100"/>
      <c r="N121" s="140"/>
    </row>
    <row r="122" spans="1:14" s="8" customFormat="1" x14ac:dyDescent="0.2">
      <c r="A122" s="72">
        <v>31</v>
      </c>
      <c r="B122" s="100" t="s">
        <v>81</v>
      </c>
      <c r="C122" s="73">
        <v>125</v>
      </c>
      <c r="D122" s="58" t="s">
        <v>260</v>
      </c>
      <c r="E122" s="8" t="s">
        <v>261</v>
      </c>
      <c r="F122" s="73">
        <v>527</v>
      </c>
      <c r="G122" s="58" t="s">
        <v>292</v>
      </c>
      <c r="K122" s="60">
        <v>2000000</v>
      </c>
      <c r="L122" s="100"/>
      <c r="N122" s="140"/>
    </row>
    <row r="123" spans="1:14" s="8" customFormat="1" x14ac:dyDescent="0.2">
      <c r="A123" s="72">
        <v>31</v>
      </c>
      <c r="B123" s="100" t="s">
        <v>81</v>
      </c>
      <c r="C123" s="73">
        <v>126</v>
      </c>
      <c r="D123" s="58" t="s">
        <v>260</v>
      </c>
      <c r="E123" s="8" t="s">
        <v>261</v>
      </c>
      <c r="F123" s="73">
        <v>528</v>
      </c>
      <c r="G123" s="58" t="s">
        <v>293</v>
      </c>
      <c r="K123" s="60">
        <v>300000</v>
      </c>
      <c r="L123" s="100"/>
      <c r="N123" s="140"/>
    </row>
    <row r="124" spans="1:14" s="8" customFormat="1" x14ac:dyDescent="0.2">
      <c r="A124" s="72">
        <v>31</v>
      </c>
      <c r="B124" s="100" t="s">
        <v>81</v>
      </c>
      <c r="C124" s="73">
        <v>127</v>
      </c>
      <c r="D124" s="58" t="s">
        <v>260</v>
      </c>
      <c r="E124" s="8" t="s">
        <v>261</v>
      </c>
      <c r="F124" s="73">
        <v>529</v>
      </c>
      <c r="G124" s="58" t="s">
        <v>294</v>
      </c>
      <c r="K124" s="60">
        <v>600000</v>
      </c>
      <c r="L124" s="100"/>
      <c r="N124" s="140"/>
    </row>
    <row r="125" spans="1:14" s="8" customFormat="1" x14ac:dyDescent="0.2">
      <c r="A125" s="72">
        <v>31</v>
      </c>
      <c r="B125" s="100" t="s">
        <v>81</v>
      </c>
      <c r="C125" s="73">
        <v>128</v>
      </c>
      <c r="D125" s="58" t="s">
        <v>260</v>
      </c>
      <c r="E125" s="8" t="s">
        <v>261</v>
      </c>
      <c r="F125" s="73">
        <v>530</v>
      </c>
      <c r="G125" s="58" t="s">
        <v>295</v>
      </c>
      <c r="K125" s="60">
        <v>600000</v>
      </c>
      <c r="L125" s="100"/>
      <c r="N125" s="140"/>
    </row>
    <row r="126" spans="1:14" s="8" customFormat="1" x14ac:dyDescent="0.2">
      <c r="A126" s="72">
        <v>31</v>
      </c>
      <c r="B126" s="100" t="s">
        <v>81</v>
      </c>
      <c r="C126" s="73">
        <v>129</v>
      </c>
      <c r="D126" s="58" t="s">
        <v>260</v>
      </c>
      <c r="E126" s="8" t="s">
        <v>261</v>
      </c>
      <c r="F126" s="73">
        <v>531</v>
      </c>
      <c r="G126" s="58" t="s">
        <v>296</v>
      </c>
      <c r="K126" s="60">
        <v>430000</v>
      </c>
      <c r="L126" s="100"/>
      <c r="N126" s="140"/>
    </row>
    <row r="127" spans="1:14" s="8" customFormat="1" x14ac:dyDescent="0.2">
      <c r="A127" s="72">
        <v>31</v>
      </c>
      <c r="B127" s="100" t="s">
        <v>81</v>
      </c>
      <c r="C127" s="73">
        <v>130</v>
      </c>
      <c r="D127" s="58" t="s">
        <v>260</v>
      </c>
      <c r="E127" s="8" t="s">
        <v>261</v>
      </c>
      <c r="F127" s="73">
        <v>532</v>
      </c>
      <c r="G127" s="58" t="s">
        <v>297</v>
      </c>
      <c r="K127" s="60">
        <v>4000000</v>
      </c>
      <c r="L127" s="100"/>
      <c r="N127" s="140"/>
    </row>
    <row r="128" spans="1:14" s="8" customFormat="1" x14ac:dyDescent="0.2">
      <c r="A128" s="72">
        <v>31</v>
      </c>
      <c r="B128" s="100" t="s">
        <v>81</v>
      </c>
      <c r="C128" s="73">
        <v>131</v>
      </c>
      <c r="D128" s="58" t="s">
        <v>260</v>
      </c>
      <c r="E128" s="8" t="s">
        <v>261</v>
      </c>
      <c r="F128" s="73">
        <v>533</v>
      </c>
      <c r="G128" s="58" t="s">
        <v>298</v>
      </c>
      <c r="K128" s="60">
        <v>6866944</v>
      </c>
      <c r="L128" s="100"/>
      <c r="N128" s="140"/>
    </row>
    <row r="129" spans="1:21" s="8" customFormat="1" x14ac:dyDescent="0.2">
      <c r="A129" s="72">
        <v>31</v>
      </c>
      <c r="B129" s="100" t="s">
        <v>81</v>
      </c>
      <c r="C129" s="73">
        <v>132</v>
      </c>
      <c r="D129" s="58" t="s">
        <v>260</v>
      </c>
      <c r="E129" s="8" t="s">
        <v>261</v>
      </c>
      <c r="F129" s="73">
        <v>534</v>
      </c>
      <c r="G129" s="58" t="s">
        <v>299</v>
      </c>
      <c r="K129" s="60">
        <v>200000</v>
      </c>
      <c r="L129" s="100"/>
      <c r="N129" s="140"/>
    </row>
    <row r="130" spans="1:21" s="8" customFormat="1" x14ac:dyDescent="0.2">
      <c r="A130" s="72">
        <v>31</v>
      </c>
      <c r="B130" s="100" t="s">
        <v>81</v>
      </c>
      <c r="C130" s="73">
        <v>133</v>
      </c>
      <c r="D130" s="58" t="s">
        <v>260</v>
      </c>
      <c r="E130" s="8" t="s">
        <v>261</v>
      </c>
      <c r="F130" s="73">
        <v>535</v>
      </c>
      <c r="G130" s="58" t="s">
        <v>300</v>
      </c>
      <c r="K130" s="60">
        <v>800000</v>
      </c>
      <c r="L130" s="100"/>
      <c r="N130" s="140"/>
    </row>
    <row r="131" spans="1:21" s="8" customFormat="1" x14ac:dyDescent="0.2">
      <c r="A131" s="72">
        <v>31</v>
      </c>
      <c r="B131" s="100" t="s">
        <v>81</v>
      </c>
      <c r="C131" s="73">
        <v>134</v>
      </c>
      <c r="D131" s="58" t="s">
        <v>260</v>
      </c>
      <c r="E131" s="8" t="s">
        <v>261</v>
      </c>
      <c r="F131" s="73">
        <v>536</v>
      </c>
      <c r="G131" s="58" t="s">
        <v>301</v>
      </c>
      <c r="K131" s="60">
        <v>588283</v>
      </c>
      <c r="L131" s="100"/>
      <c r="N131" s="140"/>
    </row>
    <row r="132" spans="1:21" s="8" customFormat="1" x14ac:dyDescent="0.2">
      <c r="A132" s="72">
        <v>31</v>
      </c>
      <c r="B132" s="100" t="s">
        <v>81</v>
      </c>
      <c r="C132" s="73">
        <v>135</v>
      </c>
      <c r="D132" s="58" t="s">
        <v>260</v>
      </c>
      <c r="E132" s="8" t="s">
        <v>261</v>
      </c>
      <c r="F132" s="73">
        <v>537</v>
      </c>
      <c r="G132" s="58" t="s">
        <v>302</v>
      </c>
      <c r="K132" s="60">
        <v>170800</v>
      </c>
      <c r="L132" s="100"/>
      <c r="N132" s="140"/>
    </row>
    <row r="133" spans="1:21" s="8" customFormat="1" x14ac:dyDescent="0.2">
      <c r="A133" s="72">
        <v>31</v>
      </c>
      <c r="B133" s="100" t="s">
        <v>81</v>
      </c>
      <c r="C133" s="73">
        <v>136</v>
      </c>
      <c r="D133" s="58" t="s">
        <v>260</v>
      </c>
      <c r="E133" s="8" t="s">
        <v>261</v>
      </c>
      <c r="F133" s="73">
        <v>538</v>
      </c>
      <c r="G133" s="58" t="s">
        <v>303</v>
      </c>
      <c r="K133" s="60">
        <v>395979</v>
      </c>
      <c r="L133" s="100"/>
      <c r="N133" s="140"/>
    </row>
    <row r="134" spans="1:21" s="8" customFormat="1" x14ac:dyDescent="0.2">
      <c r="A134" s="72">
        <v>31</v>
      </c>
      <c r="B134" s="100" t="s">
        <v>81</v>
      </c>
      <c r="C134" s="73">
        <v>137</v>
      </c>
      <c r="D134" s="58" t="s">
        <v>260</v>
      </c>
      <c r="E134" s="8" t="s">
        <v>261</v>
      </c>
      <c r="F134" s="73">
        <v>539</v>
      </c>
      <c r="G134" s="58" t="s">
        <v>304</v>
      </c>
      <c r="K134" s="60">
        <v>40000</v>
      </c>
      <c r="L134" s="100"/>
      <c r="N134" s="140"/>
    </row>
    <row r="135" spans="1:21" s="8" customFormat="1" x14ac:dyDescent="0.2">
      <c r="A135" s="72">
        <v>31</v>
      </c>
      <c r="B135" s="100" t="s">
        <v>81</v>
      </c>
      <c r="C135" s="73">
        <v>138</v>
      </c>
      <c r="D135" s="58" t="s">
        <v>260</v>
      </c>
      <c r="E135" s="8" t="s">
        <v>261</v>
      </c>
      <c r="F135" s="73">
        <v>540</v>
      </c>
      <c r="G135" s="58" t="s">
        <v>304</v>
      </c>
      <c r="K135" s="60">
        <v>20000</v>
      </c>
      <c r="L135" s="100"/>
      <c r="N135" s="140"/>
    </row>
    <row r="136" spans="1:21" s="8" customFormat="1" x14ac:dyDescent="0.2">
      <c r="A136" s="72"/>
      <c r="B136" s="100"/>
      <c r="C136" s="73"/>
      <c r="D136" s="58"/>
      <c r="F136" s="73"/>
      <c r="G136" s="58"/>
      <c r="K136" s="60"/>
      <c r="L136" s="100"/>
      <c r="N136" s="140"/>
    </row>
    <row r="137" spans="1:21" s="8" customFormat="1" x14ac:dyDescent="0.2">
      <c r="A137" s="72"/>
      <c r="B137" s="100"/>
      <c r="C137" s="73"/>
      <c r="D137" s="58"/>
      <c r="F137" s="73"/>
      <c r="G137" s="58"/>
      <c r="K137" s="60"/>
      <c r="L137" s="100"/>
      <c r="N137" s="140"/>
    </row>
    <row r="138" spans="1:21" s="8" customFormat="1" x14ac:dyDescent="0.2">
      <c r="B138" s="41"/>
      <c r="C138" s="9"/>
      <c r="F138" s="10"/>
      <c r="G138" s="10"/>
      <c r="H138" s="10"/>
      <c r="I138" s="12"/>
      <c r="J138" s="15"/>
      <c r="K138" s="12"/>
      <c r="L138" s="12"/>
      <c r="M138" s="12"/>
      <c r="N138" s="139"/>
    </row>
    <row r="139" spans="1:21" x14ac:dyDescent="0.2">
      <c r="A139" s="42" t="s">
        <v>101</v>
      </c>
      <c r="B139" s="117"/>
      <c r="C139" s="43"/>
      <c r="D139" s="43"/>
      <c r="E139" s="43"/>
      <c r="F139" s="43"/>
      <c r="G139" s="43"/>
      <c r="H139" s="43"/>
      <c r="I139" s="44"/>
      <c r="J139" s="44"/>
      <c r="K139" s="45">
        <f>SUM(K140:K141)</f>
        <v>0</v>
      </c>
      <c r="L139" s="12"/>
      <c r="Q139" s="46"/>
      <c r="R139" s="47"/>
      <c r="S139" s="48"/>
      <c r="T139" s="47"/>
      <c r="U139" s="47"/>
    </row>
    <row r="140" spans="1:21" s="8" customFormat="1" x14ac:dyDescent="0.2">
      <c r="B140" s="41"/>
      <c r="C140" s="9"/>
      <c r="F140" s="10"/>
      <c r="G140" s="10"/>
      <c r="H140" s="10"/>
      <c r="I140" s="12"/>
      <c r="J140" s="15"/>
      <c r="K140" s="12"/>
      <c r="L140" s="12"/>
      <c r="M140" s="12"/>
      <c r="N140" s="139"/>
    </row>
    <row r="141" spans="1:21" s="8" customFormat="1" x14ac:dyDescent="0.2">
      <c r="B141" s="41"/>
      <c r="C141" s="9"/>
      <c r="F141" s="10"/>
      <c r="G141" s="10"/>
      <c r="H141" s="10"/>
      <c r="I141" s="12"/>
      <c r="J141" s="15"/>
      <c r="K141" s="12"/>
      <c r="L141" s="12"/>
      <c r="M141" s="12"/>
      <c r="N141" s="139"/>
    </row>
    <row r="142" spans="1:21" x14ac:dyDescent="0.2">
      <c r="A142" s="42" t="s">
        <v>102</v>
      </c>
      <c r="B142" s="117"/>
      <c r="C142" s="43"/>
      <c r="D142" s="43"/>
      <c r="E142" s="43"/>
      <c r="F142" s="43"/>
      <c r="G142" s="43"/>
      <c r="H142" s="43"/>
      <c r="I142" s="44"/>
      <c r="J142" s="49"/>
      <c r="K142" s="45">
        <f>SUM(K143:K144)</f>
        <v>0</v>
      </c>
      <c r="Q142" s="46"/>
      <c r="R142" s="47"/>
      <c r="S142" s="48"/>
      <c r="T142" s="47"/>
      <c r="U142" s="47"/>
    </row>
    <row r="143" spans="1:21" s="8" customFormat="1" x14ac:dyDescent="0.2">
      <c r="B143" s="41"/>
      <c r="C143" s="9"/>
      <c r="F143" s="10"/>
      <c r="G143" s="10"/>
      <c r="H143" s="10"/>
      <c r="I143" s="12"/>
      <c r="J143" s="15"/>
      <c r="K143" s="12"/>
      <c r="L143" s="12"/>
      <c r="M143" s="12"/>
      <c r="N143" s="139"/>
    </row>
    <row r="144" spans="1:21" s="8" customFormat="1" x14ac:dyDescent="0.2">
      <c r="B144" s="41"/>
      <c r="C144" s="9"/>
      <c r="F144" s="10"/>
      <c r="G144" s="10"/>
      <c r="H144" s="10"/>
      <c r="I144" s="12"/>
      <c r="J144" s="12"/>
      <c r="K144" s="12"/>
      <c r="L144" s="12"/>
      <c r="M144" s="12"/>
      <c r="N144" s="139"/>
    </row>
    <row r="145" spans="1:21" x14ac:dyDescent="0.2">
      <c r="A145" s="42" t="s">
        <v>103</v>
      </c>
      <c r="B145" s="117"/>
      <c r="C145" s="43"/>
      <c r="D145" s="43"/>
      <c r="E145" s="43"/>
      <c r="F145" s="43"/>
      <c r="G145" s="43"/>
      <c r="H145" s="43"/>
      <c r="I145" s="44"/>
      <c r="J145" s="49"/>
      <c r="K145" s="45">
        <f>SUM(K146:K147)</f>
        <v>0</v>
      </c>
      <c r="Q145" s="46"/>
      <c r="R145" s="47"/>
      <c r="S145" s="48"/>
      <c r="T145" s="47"/>
      <c r="U145" s="47"/>
    </row>
    <row r="146" spans="1:21" x14ac:dyDescent="0.2">
      <c r="J146" s="50"/>
      <c r="K146" s="50"/>
      <c r="Q146" s="46"/>
      <c r="R146" s="47"/>
      <c r="S146" s="48"/>
      <c r="T146" s="47"/>
      <c r="U146" s="47"/>
    </row>
    <row r="147" spans="1:21" x14ac:dyDescent="0.2">
      <c r="J147" s="50"/>
      <c r="K147" s="50"/>
      <c r="Q147" s="46"/>
      <c r="R147" s="47"/>
      <c r="S147" s="48"/>
      <c r="T147" s="47"/>
      <c r="U147" s="47"/>
    </row>
    <row r="148" spans="1:21" x14ac:dyDescent="0.2">
      <c r="A148" s="42" t="s">
        <v>104</v>
      </c>
      <c r="B148" s="117"/>
      <c r="C148" s="43"/>
      <c r="D148" s="43"/>
      <c r="E148" s="43"/>
      <c r="F148" s="43"/>
      <c r="G148" s="43"/>
      <c r="H148" s="43"/>
      <c r="I148" s="44"/>
      <c r="J148" s="49"/>
      <c r="K148" s="45">
        <f>+K84+K88-K139+K142-K145</f>
        <v>236379107</v>
      </c>
      <c r="Q148" s="46"/>
      <c r="R148" s="47"/>
      <c r="S148" s="48"/>
      <c r="T148" s="47"/>
      <c r="U148" s="47"/>
    </row>
    <row r="149" spans="1:21" x14ac:dyDescent="0.2">
      <c r="J149" s="50"/>
      <c r="K149" s="50"/>
      <c r="Q149" s="46"/>
      <c r="R149" s="47"/>
      <c r="S149" s="48"/>
      <c r="T149" s="47"/>
      <c r="U149" s="47"/>
    </row>
    <row r="150" spans="1:21" x14ac:dyDescent="0.2">
      <c r="A150" s="51" t="s">
        <v>105</v>
      </c>
      <c r="B150" s="118"/>
      <c r="C150" s="52"/>
      <c r="D150" s="52"/>
      <c r="E150" s="52"/>
      <c r="F150" s="52" t="s">
        <v>192</v>
      </c>
      <c r="G150" s="124">
        <f>+T1</f>
        <v>42766</v>
      </c>
      <c r="H150" s="52"/>
      <c r="I150" s="53"/>
      <c r="J150" s="54"/>
      <c r="K150" s="55">
        <v>236379107</v>
      </c>
      <c r="Q150" s="46"/>
      <c r="R150" s="47"/>
      <c r="S150" s="48"/>
      <c r="T150" s="47"/>
      <c r="U150" s="47"/>
    </row>
    <row r="151" spans="1:21" x14ac:dyDescent="0.2">
      <c r="A151" s="42" t="s">
        <v>106</v>
      </c>
      <c r="B151" s="117"/>
      <c r="C151" s="43"/>
      <c r="D151" s="43"/>
      <c r="E151" s="43"/>
      <c r="F151" s="43"/>
      <c r="G151" s="43"/>
      <c r="H151" s="43"/>
      <c r="I151" s="44"/>
      <c r="J151" s="49"/>
      <c r="K151" s="45">
        <f>+K148-K150</f>
        <v>0</v>
      </c>
      <c r="Q151" s="46"/>
      <c r="R151" s="47"/>
      <c r="S151" s="48"/>
      <c r="T151" s="47"/>
      <c r="U151" s="47"/>
    </row>
    <row r="152" spans="1:21" s="8" customFormat="1" x14ac:dyDescent="0.2">
      <c r="B152" s="41"/>
      <c r="C152" s="9"/>
      <c r="F152" s="10"/>
      <c r="G152" s="10"/>
      <c r="H152" s="14"/>
      <c r="I152" s="12"/>
      <c r="J152" s="15"/>
      <c r="K152" s="12"/>
      <c r="L152" s="12"/>
      <c r="M152" s="12"/>
      <c r="N152" s="139"/>
    </row>
    <row r="153" spans="1:21" s="8" customFormat="1" x14ac:dyDescent="0.2">
      <c r="A153" s="30"/>
      <c r="B153" s="116">
        <v>11010305</v>
      </c>
      <c r="C153" s="31" t="s">
        <v>172</v>
      </c>
      <c r="D153" s="32"/>
      <c r="E153" s="32"/>
      <c r="F153" s="33"/>
      <c r="G153" s="33" t="str">
        <f>+$S$1</f>
        <v>Saldo Contable al</v>
      </c>
      <c r="H153" s="34">
        <f>+$T$1</f>
        <v>42766</v>
      </c>
      <c r="I153" s="35"/>
      <c r="J153" s="36"/>
      <c r="K153" s="37">
        <f>+BCE!H13-BCE!I13</f>
        <v>51087</v>
      </c>
      <c r="M153" s="12">
        <f>+K153</f>
        <v>51087</v>
      </c>
      <c r="N153" s="139">
        <f>+K172</f>
        <v>0</v>
      </c>
    </row>
    <row r="154" spans="1:21" s="8" customFormat="1" x14ac:dyDescent="0.2">
      <c r="B154" s="41"/>
      <c r="C154" s="9"/>
      <c r="F154" s="10"/>
      <c r="G154" s="10"/>
      <c r="H154" s="14"/>
      <c r="I154" s="12"/>
      <c r="J154" s="15"/>
      <c r="K154" s="12"/>
      <c r="L154" s="12"/>
      <c r="M154" s="12"/>
      <c r="N154" s="139"/>
    </row>
    <row r="155" spans="1:21" s="8" customFormat="1" x14ac:dyDescent="0.2">
      <c r="A155" s="20" t="s">
        <v>99</v>
      </c>
      <c r="B155" s="41"/>
      <c r="C155" s="9"/>
      <c r="F155" s="10"/>
      <c r="G155" s="10"/>
      <c r="H155" s="10"/>
      <c r="I155" s="12"/>
      <c r="J155" s="15"/>
      <c r="K155" s="12"/>
      <c r="L155" s="12"/>
      <c r="M155" s="12"/>
      <c r="N155" s="139"/>
    </row>
    <row r="156" spans="1:21" s="8" customFormat="1" x14ac:dyDescent="0.2">
      <c r="B156" s="41"/>
      <c r="C156" s="9"/>
      <c r="F156" s="10"/>
      <c r="G156" s="10"/>
      <c r="H156" s="10"/>
      <c r="I156" s="12"/>
      <c r="J156" s="15"/>
      <c r="K156" s="12"/>
      <c r="L156" s="12"/>
      <c r="M156" s="12"/>
      <c r="N156" s="139"/>
    </row>
    <row r="157" spans="1:21" x14ac:dyDescent="0.2">
      <c r="A157" s="42" t="s">
        <v>100</v>
      </c>
      <c r="B157" s="117"/>
      <c r="C157" s="43"/>
      <c r="D157" s="43"/>
      <c r="E157" s="43"/>
      <c r="F157" s="43"/>
      <c r="G157" s="43"/>
      <c r="H157" s="43"/>
      <c r="I157" s="44"/>
      <c r="J157" s="44"/>
      <c r="K157" s="45">
        <f>SUM(K158:K159)</f>
        <v>0</v>
      </c>
      <c r="L157" s="12"/>
      <c r="Q157" s="46"/>
      <c r="R157" s="47"/>
      <c r="S157" s="48"/>
      <c r="T157" s="47"/>
      <c r="U157" s="47"/>
    </row>
    <row r="158" spans="1:21" s="8" customFormat="1" x14ac:dyDescent="0.2">
      <c r="B158" s="41"/>
      <c r="C158" s="9"/>
      <c r="F158" s="10"/>
      <c r="G158" s="10"/>
      <c r="H158" s="10"/>
      <c r="I158" s="12"/>
      <c r="J158" s="15"/>
      <c r="K158" s="12"/>
      <c r="L158" s="12"/>
      <c r="M158" s="12"/>
      <c r="N158" s="139"/>
    </row>
    <row r="159" spans="1:21" s="8" customFormat="1" x14ac:dyDescent="0.2">
      <c r="B159" s="41"/>
      <c r="C159" s="9"/>
      <c r="F159" s="10"/>
      <c r="G159" s="10"/>
      <c r="H159" s="10"/>
      <c r="I159" s="12"/>
      <c r="J159" s="15"/>
      <c r="K159" s="12"/>
      <c r="L159" s="12"/>
      <c r="M159" s="12"/>
      <c r="N159" s="139"/>
    </row>
    <row r="160" spans="1:21" x14ac:dyDescent="0.2">
      <c r="A160" s="42" t="s">
        <v>101</v>
      </c>
      <c r="B160" s="117"/>
      <c r="C160" s="43"/>
      <c r="D160" s="43"/>
      <c r="E160" s="43"/>
      <c r="F160" s="43"/>
      <c r="G160" s="43"/>
      <c r="H160" s="43"/>
      <c r="I160" s="44"/>
      <c r="J160" s="44"/>
      <c r="K160" s="45">
        <f>SUM(K161:K162)</f>
        <v>0</v>
      </c>
      <c r="L160" s="12"/>
      <c r="Q160" s="46"/>
      <c r="R160" s="47"/>
      <c r="S160" s="48"/>
      <c r="T160" s="47"/>
      <c r="U160" s="47"/>
    </row>
    <row r="161" spans="1:21" s="8" customFormat="1" x14ac:dyDescent="0.2">
      <c r="B161" s="41"/>
      <c r="C161" s="9"/>
      <c r="F161" s="10"/>
      <c r="G161" s="10"/>
      <c r="H161" s="10"/>
      <c r="I161" s="12"/>
      <c r="J161" s="15"/>
      <c r="K161" s="12"/>
      <c r="L161" s="12"/>
      <c r="M161" s="12"/>
      <c r="N161" s="139"/>
    </row>
    <row r="162" spans="1:21" s="8" customFormat="1" x14ac:dyDescent="0.2">
      <c r="B162" s="41"/>
      <c r="C162" s="9"/>
      <c r="F162" s="10"/>
      <c r="G162" s="10"/>
      <c r="H162" s="10"/>
      <c r="I162" s="12"/>
      <c r="J162" s="15"/>
      <c r="K162" s="12"/>
      <c r="L162" s="12"/>
      <c r="M162" s="12"/>
      <c r="N162" s="139"/>
    </row>
    <row r="163" spans="1:21" x14ac:dyDescent="0.2">
      <c r="A163" s="42" t="s">
        <v>102</v>
      </c>
      <c r="B163" s="117"/>
      <c r="C163" s="43"/>
      <c r="D163" s="43"/>
      <c r="E163" s="43"/>
      <c r="F163" s="43"/>
      <c r="G163" s="43"/>
      <c r="H163" s="43"/>
      <c r="I163" s="44"/>
      <c r="J163" s="49"/>
      <c r="K163" s="45">
        <f>SUM(K165:K165)</f>
        <v>0</v>
      </c>
      <c r="Q163" s="46"/>
      <c r="R163" s="47"/>
      <c r="S163" s="48"/>
      <c r="T163" s="47"/>
      <c r="U163" s="47"/>
    </row>
    <row r="164" spans="1:21" s="8" customFormat="1" x14ac:dyDescent="0.2">
      <c r="B164" s="41"/>
      <c r="C164" s="9"/>
      <c r="F164" s="10"/>
      <c r="G164" s="10"/>
      <c r="H164" s="10"/>
      <c r="I164" s="12"/>
      <c r="J164" s="15"/>
      <c r="K164" s="12"/>
      <c r="L164" s="12"/>
      <c r="M164" s="12"/>
      <c r="N164" s="139"/>
    </row>
    <row r="165" spans="1:21" s="8" customFormat="1" x14ac:dyDescent="0.2">
      <c r="B165" s="41"/>
      <c r="C165" s="9"/>
      <c r="F165" s="10"/>
      <c r="G165" s="10"/>
      <c r="H165" s="10"/>
      <c r="I165" s="12"/>
      <c r="J165" s="12"/>
      <c r="K165" s="12"/>
      <c r="L165" s="12"/>
      <c r="M165" s="12"/>
      <c r="N165" s="139"/>
    </row>
    <row r="166" spans="1:21" x14ac:dyDescent="0.2">
      <c r="A166" s="42" t="s">
        <v>103</v>
      </c>
      <c r="B166" s="117"/>
      <c r="C166" s="43"/>
      <c r="D166" s="43"/>
      <c r="E166" s="43"/>
      <c r="F166" s="43"/>
      <c r="G166" s="43"/>
      <c r="H166" s="43"/>
      <c r="I166" s="44"/>
      <c r="J166" s="49"/>
      <c r="K166" s="45">
        <f>SUM(K167:K168)</f>
        <v>0</v>
      </c>
      <c r="Q166" s="46"/>
      <c r="R166" s="47"/>
      <c r="S166" s="48"/>
      <c r="T166" s="47"/>
      <c r="U166" s="47"/>
    </row>
    <row r="167" spans="1:21" x14ac:dyDescent="0.2">
      <c r="J167" s="50"/>
      <c r="K167" s="50"/>
      <c r="Q167" s="46"/>
      <c r="R167" s="47"/>
      <c r="S167" s="48"/>
      <c r="T167" s="47"/>
      <c r="U167" s="47"/>
    </row>
    <row r="168" spans="1:21" x14ac:dyDescent="0.2">
      <c r="J168" s="50"/>
      <c r="K168" s="50"/>
      <c r="Q168" s="46"/>
      <c r="R168" s="47"/>
      <c r="S168" s="48"/>
      <c r="T168" s="47"/>
      <c r="U168" s="47"/>
    </row>
    <row r="169" spans="1:21" x14ac:dyDescent="0.2">
      <c r="A169" s="42" t="s">
        <v>104</v>
      </c>
      <c r="B169" s="117"/>
      <c r="C169" s="43"/>
      <c r="D169" s="43"/>
      <c r="E169" s="43"/>
      <c r="F169" s="43"/>
      <c r="G169" s="43"/>
      <c r="H169" s="43"/>
      <c r="I169" s="44"/>
      <c r="J169" s="49"/>
      <c r="K169" s="45">
        <f>+K153+K157-K160+K163-K166</f>
        <v>51087</v>
      </c>
      <c r="Q169" s="46"/>
      <c r="R169" s="47"/>
      <c r="S169" s="48"/>
      <c r="T169" s="47"/>
      <c r="U169" s="47"/>
    </row>
    <row r="170" spans="1:21" x14ac:dyDescent="0.2">
      <c r="J170" s="50"/>
      <c r="K170" s="50"/>
      <c r="Q170" s="46"/>
      <c r="R170" s="47"/>
      <c r="S170" s="48"/>
      <c r="T170" s="47"/>
      <c r="U170" s="47"/>
    </row>
    <row r="171" spans="1:21" x14ac:dyDescent="0.2">
      <c r="A171" s="51" t="s">
        <v>105</v>
      </c>
      <c r="B171" s="118"/>
      <c r="C171" s="52"/>
      <c r="D171" s="52"/>
      <c r="E171" s="52"/>
      <c r="F171" s="52"/>
      <c r="G171" s="52"/>
      <c r="H171" s="52"/>
      <c r="I171" s="53"/>
      <c r="J171" s="54"/>
      <c r="K171" s="55">
        <v>51087</v>
      </c>
      <c r="Q171" s="46"/>
      <c r="R171" s="47"/>
      <c r="S171" s="48"/>
      <c r="T171" s="47"/>
      <c r="U171" s="47"/>
    </row>
    <row r="172" spans="1:21" x14ac:dyDescent="0.2">
      <c r="A172" s="42" t="s">
        <v>106</v>
      </c>
      <c r="B172" s="117"/>
      <c r="C172" s="43"/>
      <c r="D172" s="43"/>
      <c r="E172" s="43"/>
      <c r="F172" s="43"/>
      <c r="G172" s="43"/>
      <c r="H172" s="43"/>
      <c r="I172" s="44"/>
      <c r="J172" s="49"/>
      <c r="K172" s="45">
        <f>+K169-K171</f>
        <v>0</v>
      </c>
      <c r="Q172" s="46"/>
      <c r="R172" s="47"/>
      <c r="S172" s="48"/>
      <c r="T172" s="47"/>
      <c r="U172" s="47"/>
    </row>
    <row r="173" spans="1:21" s="8" customFormat="1" x14ac:dyDescent="0.2">
      <c r="B173" s="41"/>
      <c r="C173" s="9"/>
      <c r="F173" s="10"/>
      <c r="G173" s="10"/>
      <c r="H173" s="14"/>
      <c r="I173" s="12"/>
      <c r="J173" s="15"/>
      <c r="K173" s="12"/>
      <c r="L173" s="12"/>
      <c r="M173" s="12"/>
      <c r="N173" s="139"/>
    </row>
    <row r="174" spans="1:21" s="8" customFormat="1" x14ac:dyDescent="0.2">
      <c r="B174" s="41"/>
      <c r="C174" s="9"/>
      <c r="F174" s="10"/>
      <c r="G174" s="10"/>
      <c r="H174" s="14"/>
      <c r="I174" s="12"/>
      <c r="J174" s="15"/>
      <c r="K174" s="12"/>
      <c r="L174" s="12"/>
      <c r="M174" s="12"/>
      <c r="N174" s="139"/>
    </row>
    <row r="175" spans="1:21" s="8" customFormat="1" x14ac:dyDescent="0.2">
      <c r="A175" s="30"/>
      <c r="B175" s="116">
        <v>11010306</v>
      </c>
      <c r="C175" s="31" t="s">
        <v>188</v>
      </c>
      <c r="D175" s="32"/>
      <c r="E175" s="32"/>
      <c r="F175" s="33"/>
      <c r="G175" s="33" t="str">
        <f>+$S$1</f>
        <v>Saldo Contable al</v>
      </c>
      <c r="H175" s="34">
        <f>+$T$1</f>
        <v>42766</v>
      </c>
      <c r="I175" s="35"/>
      <c r="J175" s="36"/>
      <c r="K175" s="37">
        <f>+BCE!H14-BCE!I14</f>
        <v>3841</v>
      </c>
      <c r="M175" s="12">
        <f>+K175</f>
        <v>3841</v>
      </c>
      <c r="N175" s="139">
        <f>+K194</f>
        <v>0</v>
      </c>
    </row>
    <row r="176" spans="1:21" s="8" customFormat="1" x14ac:dyDescent="0.2">
      <c r="B176" s="41"/>
      <c r="C176" s="9"/>
      <c r="F176" s="10"/>
      <c r="G176" s="10"/>
      <c r="H176" s="14"/>
      <c r="I176" s="12"/>
      <c r="J176" s="15"/>
      <c r="K176" s="12"/>
      <c r="L176" s="12"/>
      <c r="M176" s="12"/>
      <c r="N176" s="139"/>
    </row>
    <row r="177" spans="1:21" s="8" customFormat="1" x14ac:dyDescent="0.2">
      <c r="A177" s="20" t="s">
        <v>99</v>
      </c>
      <c r="B177" s="41"/>
      <c r="C177" s="9"/>
      <c r="F177" s="10"/>
      <c r="G177" s="10"/>
      <c r="H177" s="10"/>
      <c r="I177" s="12"/>
      <c r="J177" s="15"/>
      <c r="K177" s="12"/>
      <c r="L177" s="12"/>
      <c r="M177" s="12"/>
      <c r="N177" s="139"/>
    </row>
    <row r="178" spans="1:21" s="8" customFormat="1" x14ac:dyDescent="0.2">
      <c r="B178" s="41"/>
      <c r="C178" s="9"/>
      <c r="F178" s="10"/>
      <c r="G178" s="10"/>
      <c r="H178" s="10"/>
      <c r="I178" s="12"/>
      <c r="J178" s="15"/>
      <c r="K178" s="12"/>
      <c r="L178" s="12"/>
      <c r="M178" s="12"/>
      <c r="N178" s="139"/>
    </row>
    <row r="179" spans="1:21" x14ac:dyDescent="0.2">
      <c r="A179" s="42" t="s">
        <v>100</v>
      </c>
      <c r="B179" s="117"/>
      <c r="C179" s="43"/>
      <c r="D179" s="43"/>
      <c r="E179" s="43"/>
      <c r="F179" s="43"/>
      <c r="G179" s="43"/>
      <c r="H179" s="43"/>
      <c r="I179" s="44"/>
      <c r="J179" s="44"/>
      <c r="K179" s="45">
        <f>SUM(K180:K181)</f>
        <v>0</v>
      </c>
      <c r="L179" s="12"/>
      <c r="Q179" s="46"/>
      <c r="R179" s="47"/>
      <c r="S179" s="48"/>
      <c r="T179" s="47"/>
      <c r="U179" s="47"/>
    </row>
    <row r="180" spans="1:21" s="8" customFormat="1" x14ac:dyDescent="0.2">
      <c r="B180" s="41"/>
      <c r="C180" s="9"/>
      <c r="F180" s="10"/>
      <c r="G180" s="10"/>
      <c r="H180" s="10"/>
      <c r="I180" s="12"/>
      <c r="J180" s="15"/>
      <c r="K180" s="12"/>
      <c r="L180" s="12"/>
      <c r="M180" s="12"/>
      <c r="N180" s="139"/>
    </row>
    <row r="181" spans="1:21" s="8" customFormat="1" x14ac:dyDescent="0.2">
      <c r="B181" s="41"/>
      <c r="C181" s="9"/>
      <c r="F181" s="10"/>
      <c r="G181" s="10"/>
      <c r="H181" s="10"/>
      <c r="I181" s="12"/>
      <c r="J181" s="15"/>
      <c r="K181" s="12"/>
      <c r="L181" s="12"/>
      <c r="M181" s="12"/>
      <c r="N181" s="139"/>
    </row>
    <row r="182" spans="1:21" x14ac:dyDescent="0.2">
      <c r="A182" s="42" t="s">
        <v>101</v>
      </c>
      <c r="B182" s="117"/>
      <c r="C182" s="43"/>
      <c r="D182" s="43"/>
      <c r="E182" s="43"/>
      <c r="F182" s="43"/>
      <c r="G182" s="43"/>
      <c r="H182" s="43"/>
      <c r="I182" s="44"/>
      <c r="J182" s="44"/>
      <c r="K182" s="45">
        <f>SUM(K183:K184)</f>
        <v>0</v>
      </c>
      <c r="L182" s="12"/>
      <c r="Q182" s="46"/>
      <c r="R182" s="47"/>
      <c r="S182" s="48"/>
      <c r="T182" s="47"/>
      <c r="U182" s="47"/>
    </row>
    <row r="183" spans="1:21" s="8" customFormat="1" x14ac:dyDescent="0.2">
      <c r="B183" s="41"/>
      <c r="C183" s="9"/>
      <c r="F183" s="10"/>
      <c r="G183" s="10"/>
      <c r="H183" s="10"/>
      <c r="I183" s="12"/>
      <c r="J183" s="15"/>
      <c r="K183" s="12"/>
      <c r="L183" s="12"/>
      <c r="M183" s="12"/>
      <c r="N183" s="139"/>
    </row>
    <row r="184" spans="1:21" s="8" customFormat="1" x14ac:dyDescent="0.2">
      <c r="B184" s="41"/>
      <c r="C184" s="9"/>
      <c r="F184" s="10"/>
      <c r="G184" s="10"/>
      <c r="H184" s="10"/>
      <c r="I184" s="12"/>
      <c r="J184" s="15"/>
      <c r="K184" s="12"/>
      <c r="L184" s="12"/>
      <c r="M184" s="12"/>
      <c r="N184" s="139"/>
    </row>
    <row r="185" spans="1:21" x14ac:dyDescent="0.2">
      <c r="A185" s="42" t="s">
        <v>102</v>
      </c>
      <c r="B185" s="117"/>
      <c r="C185" s="43"/>
      <c r="D185" s="43"/>
      <c r="E185" s="43"/>
      <c r="F185" s="43"/>
      <c r="G185" s="43"/>
      <c r="H185" s="43"/>
      <c r="I185" s="44"/>
      <c r="J185" s="49"/>
      <c r="K185" s="45">
        <f>SUM(K186:K187)</f>
        <v>0</v>
      </c>
      <c r="Q185" s="46"/>
      <c r="R185" s="47"/>
      <c r="S185" s="48"/>
      <c r="T185" s="47"/>
      <c r="U185" s="47"/>
    </row>
    <row r="186" spans="1:21" s="8" customFormat="1" x14ac:dyDescent="0.2">
      <c r="B186" s="41"/>
      <c r="C186" s="9"/>
      <c r="F186" s="10"/>
      <c r="G186" s="10"/>
      <c r="H186" s="10"/>
      <c r="I186" s="12"/>
      <c r="J186" s="15"/>
      <c r="K186" s="12"/>
      <c r="L186" s="12"/>
      <c r="M186" s="12"/>
      <c r="N186" s="139"/>
    </row>
    <row r="187" spans="1:21" s="8" customFormat="1" x14ac:dyDescent="0.2">
      <c r="B187" s="41"/>
      <c r="C187" s="9"/>
      <c r="F187" s="10"/>
      <c r="G187" s="10"/>
      <c r="H187" s="10"/>
      <c r="I187" s="12"/>
      <c r="J187" s="12"/>
      <c r="K187" s="12"/>
      <c r="L187" s="12"/>
      <c r="M187" s="12"/>
      <c r="N187" s="139"/>
    </row>
    <row r="188" spans="1:21" x14ac:dyDescent="0.2">
      <c r="A188" s="42" t="s">
        <v>103</v>
      </c>
      <c r="B188" s="117"/>
      <c r="C188" s="43"/>
      <c r="D188" s="43"/>
      <c r="E188" s="43"/>
      <c r="F188" s="43"/>
      <c r="G188" s="43"/>
      <c r="H188" s="43"/>
      <c r="I188" s="44"/>
      <c r="J188" s="49"/>
      <c r="K188" s="45">
        <f>SUM(K189:K190)</f>
        <v>0</v>
      </c>
      <c r="Q188" s="46"/>
      <c r="R188" s="47"/>
      <c r="S188" s="48"/>
      <c r="T188" s="47"/>
      <c r="U188" s="47"/>
    </row>
    <row r="189" spans="1:21" x14ac:dyDescent="0.2">
      <c r="J189" s="50"/>
      <c r="K189" s="50"/>
      <c r="Q189" s="46"/>
      <c r="R189" s="47"/>
      <c r="S189" s="48"/>
      <c r="T189" s="47"/>
      <c r="U189" s="47"/>
    </row>
    <row r="190" spans="1:21" x14ac:dyDescent="0.2">
      <c r="J190" s="50"/>
      <c r="K190" s="50"/>
      <c r="Q190" s="46"/>
      <c r="R190" s="47"/>
      <c r="S190" s="48"/>
      <c r="T190" s="47"/>
      <c r="U190" s="47"/>
    </row>
    <row r="191" spans="1:21" x14ac:dyDescent="0.2">
      <c r="A191" s="42" t="s">
        <v>104</v>
      </c>
      <c r="B191" s="117"/>
      <c r="C191" s="43"/>
      <c r="D191" s="43"/>
      <c r="E191" s="43"/>
      <c r="F191" s="43"/>
      <c r="G191" s="43"/>
      <c r="H191" s="43"/>
      <c r="I191" s="44"/>
      <c r="J191" s="49"/>
      <c r="K191" s="45">
        <f>+K175+K179-K182+K185-K188</f>
        <v>3841</v>
      </c>
      <c r="Q191" s="46"/>
      <c r="R191" s="47"/>
      <c r="S191" s="48"/>
      <c r="T191" s="47"/>
      <c r="U191" s="47"/>
    </row>
    <row r="192" spans="1:21" x14ac:dyDescent="0.2">
      <c r="J192" s="50"/>
      <c r="K192" s="50"/>
      <c r="Q192" s="46"/>
      <c r="R192" s="47"/>
      <c r="S192" s="48"/>
      <c r="T192" s="47"/>
      <c r="U192" s="47"/>
    </row>
    <row r="193" spans="1:21" x14ac:dyDescent="0.2">
      <c r="A193" s="51" t="s">
        <v>105</v>
      </c>
      <c r="B193" s="118"/>
      <c r="C193" s="52"/>
      <c r="D193" s="52"/>
      <c r="E193" s="52"/>
      <c r="F193" s="52"/>
      <c r="G193" s="52"/>
      <c r="H193" s="52"/>
      <c r="I193" s="53"/>
      <c r="J193" s="54"/>
      <c r="K193" s="55">
        <v>3841</v>
      </c>
      <c r="Q193" s="46"/>
      <c r="R193" s="47"/>
      <c r="S193" s="48"/>
      <c r="T193" s="47"/>
      <c r="U193" s="47"/>
    </row>
    <row r="194" spans="1:21" x14ac:dyDescent="0.2">
      <c r="A194" s="42" t="s">
        <v>106</v>
      </c>
      <c r="B194" s="117"/>
      <c r="C194" s="43"/>
      <c r="D194" s="43"/>
      <c r="E194" s="43"/>
      <c r="F194" s="43"/>
      <c r="G194" s="43"/>
      <c r="H194" s="43"/>
      <c r="I194" s="44"/>
      <c r="J194" s="49"/>
      <c r="K194" s="45">
        <f>+K191-K193</f>
        <v>0</v>
      </c>
      <c r="Q194" s="46"/>
      <c r="R194" s="47"/>
      <c r="S194" s="48"/>
      <c r="T194" s="47"/>
      <c r="U194" s="47"/>
    </row>
    <row r="195" spans="1:21" s="8" customFormat="1" x14ac:dyDescent="0.2">
      <c r="B195" s="41"/>
      <c r="C195" s="9"/>
      <c r="F195" s="10"/>
      <c r="G195" s="10"/>
      <c r="H195" s="14"/>
      <c r="I195" s="12"/>
      <c r="J195" s="15"/>
      <c r="K195" s="12"/>
      <c r="L195" s="12"/>
      <c r="M195" s="12"/>
      <c r="N195" s="139"/>
    </row>
    <row r="196" spans="1:21" s="8" customFormat="1" x14ac:dyDescent="0.2">
      <c r="A196" s="30"/>
      <c r="B196" s="116" t="s">
        <v>15</v>
      </c>
      <c r="C196" s="31" t="s">
        <v>16</v>
      </c>
      <c r="D196" s="32"/>
      <c r="E196" s="32"/>
      <c r="F196" s="33"/>
      <c r="G196" s="33" t="str">
        <f>+$S$1</f>
        <v>Saldo Contable al</v>
      </c>
      <c r="H196" s="34">
        <f>+$T$1</f>
        <v>42766</v>
      </c>
      <c r="I196" s="35"/>
      <c r="J196" s="36"/>
      <c r="K196" s="37">
        <f>SUM(K197:K209)</f>
        <v>11235864</v>
      </c>
      <c r="L196" s="12"/>
      <c r="M196" s="12">
        <f>+BCE!H15-BCE!I15</f>
        <v>11235864</v>
      </c>
      <c r="N196" s="139">
        <f>+K196-M196</f>
        <v>0</v>
      </c>
    </row>
    <row r="197" spans="1:21" s="8" customFormat="1" x14ac:dyDescent="0.2">
      <c r="B197" s="41"/>
      <c r="C197" s="9"/>
      <c r="F197" s="10"/>
      <c r="G197" s="10"/>
      <c r="H197" s="14"/>
      <c r="I197" s="12"/>
      <c r="J197" s="15"/>
      <c r="K197" s="12"/>
      <c r="L197" s="12"/>
      <c r="M197" s="12"/>
      <c r="N197" s="139"/>
    </row>
    <row r="198" spans="1:21" s="8" customFormat="1" x14ac:dyDescent="0.2">
      <c r="A198" s="9" t="s">
        <v>127</v>
      </c>
      <c r="B198" s="41"/>
      <c r="C198" s="39"/>
      <c r="D198" s="9"/>
      <c r="E198" s="9"/>
      <c r="F198" s="56">
        <v>201604</v>
      </c>
      <c r="G198" s="8" t="s">
        <v>134</v>
      </c>
      <c r="I198" s="15"/>
      <c r="J198" s="12"/>
      <c r="K198" s="15">
        <v>-20</v>
      </c>
      <c r="L198" s="12" t="s">
        <v>170</v>
      </c>
      <c r="M198" s="12"/>
      <c r="N198" s="139"/>
    </row>
    <row r="199" spans="1:21" s="8" customFormat="1" x14ac:dyDescent="0.2">
      <c r="A199" s="9" t="s">
        <v>127</v>
      </c>
      <c r="B199" s="41"/>
      <c r="C199" s="39"/>
      <c r="D199" s="9"/>
      <c r="E199" s="9"/>
      <c r="F199" s="56">
        <v>201616</v>
      </c>
      <c r="G199" s="8" t="s">
        <v>134</v>
      </c>
      <c r="I199" s="15"/>
      <c r="J199" s="12"/>
      <c r="K199" s="15">
        <v>14806</v>
      </c>
      <c r="L199" s="12" t="s">
        <v>170</v>
      </c>
      <c r="M199" s="12"/>
      <c r="N199" s="139"/>
    </row>
    <row r="200" spans="1:21" s="8" customFormat="1" x14ac:dyDescent="0.2">
      <c r="A200" s="9" t="s">
        <v>93</v>
      </c>
      <c r="B200" s="41"/>
      <c r="C200" s="39"/>
      <c r="D200" s="9"/>
      <c r="E200" s="9"/>
      <c r="F200" s="56">
        <v>201605</v>
      </c>
      <c r="G200" s="8" t="s">
        <v>128</v>
      </c>
      <c r="I200" s="15"/>
      <c r="J200" s="12"/>
      <c r="K200" s="15">
        <v>635</v>
      </c>
      <c r="L200" s="12" t="s">
        <v>170</v>
      </c>
      <c r="M200" s="12"/>
      <c r="N200" s="139"/>
    </row>
    <row r="201" spans="1:21" s="8" customFormat="1" x14ac:dyDescent="0.2">
      <c r="A201" s="9" t="s">
        <v>312</v>
      </c>
      <c r="B201" s="41">
        <v>24</v>
      </c>
      <c r="C201" s="39" t="s">
        <v>81</v>
      </c>
      <c r="D201" s="9">
        <v>68</v>
      </c>
      <c r="E201" s="9" t="s">
        <v>260</v>
      </c>
      <c r="F201" s="56">
        <v>201703</v>
      </c>
      <c r="G201" s="8" t="s">
        <v>310</v>
      </c>
      <c r="I201" s="15"/>
      <c r="J201" s="12">
        <v>46009</v>
      </c>
      <c r="K201" s="15">
        <v>46009</v>
      </c>
      <c r="L201" s="12"/>
      <c r="M201" s="12"/>
      <c r="N201" s="139"/>
    </row>
    <row r="202" spans="1:21" s="8" customFormat="1" x14ac:dyDescent="0.2">
      <c r="A202" s="9" t="s">
        <v>313</v>
      </c>
      <c r="B202" s="41">
        <v>24</v>
      </c>
      <c r="C202" s="39" t="s">
        <v>81</v>
      </c>
      <c r="D202" s="9">
        <v>69</v>
      </c>
      <c r="E202" s="9" t="s">
        <v>260</v>
      </c>
      <c r="F202" s="56">
        <v>201704</v>
      </c>
      <c r="G202" s="8" t="s">
        <v>311</v>
      </c>
      <c r="I202" s="15"/>
      <c r="J202" s="12">
        <v>200000</v>
      </c>
      <c r="K202" s="15">
        <v>200000</v>
      </c>
      <c r="L202" s="12"/>
      <c r="M202" s="12"/>
      <c r="N202" s="139"/>
    </row>
    <row r="203" spans="1:21" s="8" customFormat="1" x14ac:dyDescent="0.2">
      <c r="A203" s="9" t="s">
        <v>314</v>
      </c>
      <c r="B203" s="41">
        <v>30</v>
      </c>
      <c r="C203" s="39" t="s">
        <v>81</v>
      </c>
      <c r="D203" s="9">
        <v>116</v>
      </c>
      <c r="E203" s="9" t="s">
        <v>260</v>
      </c>
      <c r="F203" s="56">
        <v>201709</v>
      </c>
      <c r="G203" s="8" t="s">
        <v>284</v>
      </c>
      <c r="I203" s="15"/>
      <c r="J203" s="12">
        <v>60000</v>
      </c>
      <c r="K203" s="15">
        <v>60000</v>
      </c>
      <c r="L203" s="12"/>
      <c r="M203" s="12"/>
      <c r="N203" s="139"/>
    </row>
    <row r="204" spans="1:21" s="8" customFormat="1" x14ac:dyDescent="0.2">
      <c r="A204" s="9" t="s">
        <v>312</v>
      </c>
      <c r="B204" s="41">
        <v>30</v>
      </c>
      <c r="C204" s="39" t="s">
        <v>81</v>
      </c>
      <c r="D204" s="9">
        <v>117</v>
      </c>
      <c r="E204" s="9" t="s">
        <v>260</v>
      </c>
      <c r="F204" s="56">
        <v>201710</v>
      </c>
      <c r="G204" s="8" t="s">
        <v>285</v>
      </c>
      <c r="I204" s="15"/>
      <c r="J204" s="12">
        <v>47490</v>
      </c>
      <c r="K204" s="15">
        <v>47490</v>
      </c>
      <c r="L204" s="12"/>
      <c r="M204" s="12"/>
      <c r="N204" s="139"/>
    </row>
    <row r="205" spans="1:21" s="8" customFormat="1" x14ac:dyDescent="0.2">
      <c r="A205" s="9" t="s">
        <v>315</v>
      </c>
      <c r="B205" s="41">
        <v>31</v>
      </c>
      <c r="C205" s="39" t="s">
        <v>81</v>
      </c>
      <c r="D205" s="9">
        <v>130</v>
      </c>
      <c r="E205" s="9" t="s">
        <v>260</v>
      </c>
      <c r="F205" s="56">
        <v>201711</v>
      </c>
      <c r="G205" s="8" t="s">
        <v>297</v>
      </c>
      <c r="I205" s="15"/>
      <c r="J205" s="12">
        <v>4000000</v>
      </c>
      <c r="K205" s="15">
        <v>4000000</v>
      </c>
      <c r="L205" s="12"/>
      <c r="M205" s="12"/>
      <c r="N205" s="139"/>
    </row>
    <row r="206" spans="1:21" s="8" customFormat="1" x14ac:dyDescent="0.2">
      <c r="A206" s="9" t="s">
        <v>315</v>
      </c>
      <c r="B206" s="41">
        <v>31</v>
      </c>
      <c r="C206" s="39" t="s">
        <v>81</v>
      </c>
      <c r="D206" s="9">
        <v>131</v>
      </c>
      <c r="E206" s="9" t="s">
        <v>260</v>
      </c>
      <c r="F206" s="56">
        <v>201712</v>
      </c>
      <c r="G206" s="8" t="s">
        <v>298</v>
      </c>
      <c r="I206" s="15"/>
      <c r="J206" s="12">
        <v>6866944</v>
      </c>
      <c r="K206" s="15">
        <v>6866944</v>
      </c>
      <c r="L206" s="12"/>
      <c r="M206" s="12"/>
      <c r="N206" s="139"/>
    </row>
    <row r="208" spans="1:21" s="8" customFormat="1" x14ac:dyDescent="0.2">
      <c r="A208" s="9"/>
      <c r="B208" s="41"/>
      <c r="C208" s="39"/>
      <c r="D208" s="9"/>
      <c r="E208" s="9"/>
      <c r="F208" s="56"/>
      <c r="I208" s="15"/>
      <c r="J208" s="12"/>
      <c r="K208" s="15"/>
      <c r="L208" s="12"/>
      <c r="M208" s="12"/>
      <c r="N208" s="139"/>
    </row>
    <row r="209" spans="1:14" s="8" customFormat="1" x14ac:dyDescent="0.2">
      <c r="B209" s="41"/>
      <c r="C209" s="9"/>
      <c r="F209" s="10"/>
      <c r="G209" s="10"/>
      <c r="H209" s="14"/>
      <c r="I209" s="12"/>
      <c r="J209" s="15"/>
      <c r="K209" s="12"/>
      <c r="L209" s="12"/>
      <c r="M209" s="12"/>
      <c r="N209" s="139"/>
    </row>
    <row r="210" spans="1:14" s="8" customFormat="1" x14ac:dyDescent="0.2">
      <c r="A210" s="30"/>
      <c r="B210" s="116">
        <v>11050300</v>
      </c>
      <c r="C210" s="31" t="s">
        <v>119</v>
      </c>
      <c r="D210" s="32"/>
      <c r="E210" s="32"/>
      <c r="F210" s="33"/>
      <c r="G210" s="33" t="str">
        <f>+$S$1</f>
        <v>Saldo Contable al</v>
      </c>
      <c r="H210" s="34">
        <f>+$T$1</f>
        <v>42766</v>
      </c>
      <c r="I210" s="35"/>
      <c r="J210" s="36"/>
      <c r="K210" s="37"/>
      <c r="L210" s="12"/>
      <c r="M210" s="12"/>
      <c r="N210" s="139"/>
    </row>
    <row r="211" spans="1:14" s="8" customFormat="1" x14ac:dyDescent="0.2">
      <c r="B211" s="41"/>
      <c r="C211" s="9"/>
      <c r="F211" s="10"/>
      <c r="G211" s="10"/>
      <c r="H211" s="14"/>
      <c r="I211" s="12"/>
      <c r="J211" s="15"/>
      <c r="K211" s="12"/>
      <c r="L211" s="12"/>
      <c r="N211" s="141"/>
    </row>
    <row r="212" spans="1:14" s="8" customFormat="1" x14ac:dyDescent="0.2">
      <c r="A212" s="38"/>
      <c r="B212" s="41"/>
      <c r="C212" s="39"/>
      <c r="D212" s="9"/>
      <c r="F212" s="39"/>
      <c r="G212" s="9"/>
      <c r="I212" s="38"/>
      <c r="K212" s="15"/>
      <c r="L212" s="41"/>
      <c r="N212" s="141"/>
    </row>
    <row r="213" spans="1:14" s="8" customFormat="1" x14ac:dyDescent="0.2">
      <c r="B213" s="41"/>
      <c r="C213" s="9"/>
      <c r="F213" s="10"/>
      <c r="G213" s="10"/>
      <c r="H213" s="14"/>
      <c r="I213" s="12"/>
      <c r="J213" s="15"/>
      <c r="K213" s="12"/>
      <c r="L213" s="12"/>
      <c r="M213" s="12"/>
      <c r="N213" s="139"/>
    </row>
    <row r="214" spans="1:14" s="8" customFormat="1" x14ac:dyDescent="0.2">
      <c r="A214" s="30"/>
      <c r="B214" s="119">
        <v>11050400</v>
      </c>
      <c r="C214" s="31" t="s">
        <v>17</v>
      </c>
      <c r="D214" s="32"/>
      <c r="E214" s="32"/>
      <c r="F214" s="33"/>
      <c r="G214" s="33" t="str">
        <f>+$S$1</f>
        <v>Saldo Contable al</v>
      </c>
      <c r="H214" s="34">
        <f>+$T$1</f>
        <v>42766</v>
      </c>
      <c r="I214" s="35"/>
      <c r="J214" s="36"/>
      <c r="K214" s="37">
        <f>SUM(K215:K217)</f>
        <v>0</v>
      </c>
      <c r="L214" s="12"/>
      <c r="M214" s="12">
        <f>+BCE!H16-BCE!I16</f>
        <v>0</v>
      </c>
      <c r="N214" s="139">
        <f>+K214-M214</f>
        <v>0</v>
      </c>
    </row>
    <row r="215" spans="1:14" s="8" customFormat="1" x14ac:dyDescent="0.2">
      <c r="B215" s="41"/>
      <c r="C215" s="9"/>
      <c r="F215" s="10"/>
      <c r="G215" s="10"/>
      <c r="H215" s="14"/>
      <c r="I215" s="12"/>
      <c r="J215" s="15"/>
      <c r="K215" s="12"/>
      <c r="L215" s="12"/>
      <c r="N215" s="139"/>
    </row>
    <row r="216" spans="1:14" s="8" customFormat="1" x14ac:dyDescent="0.2">
      <c r="A216" s="38"/>
      <c r="B216" s="41"/>
      <c r="C216" s="39"/>
      <c r="D216" s="9"/>
      <c r="G216" s="9"/>
      <c r="I216" s="12"/>
      <c r="J216" s="15"/>
      <c r="K216" s="15"/>
      <c r="L216" s="40"/>
      <c r="M216" s="12"/>
      <c r="N216" s="139"/>
    </row>
    <row r="217" spans="1:14" s="8" customFormat="1" x14ac:dyDescent="0.2">
      <c r="B217" s="41"/>
      <c r="C217" s="9"/>
      <c r="F217" s="10"/>
      <c r="G217" s="10"/>
      <c r="H217" s="14"/>
      <c r="I217" s="12"/>
      <c r="J217" s="15"/>
      <c r="K217" s="12"/>
      <c r="L217" s="12"/>
      <c r="M217" s="12"/>
      <c r="N217" s="139"/>
    </row>
    <row r="218" spans="1:14" s="8" customFormat="1" x14ac:dyDescent="0.2">
      <c r="A218" s="30"/>
      <c r="B218" s="116">
        <v>11060200</v>
      </c>
      <c r="C218" s="31" t="s">
        <v>120</v>
      </c>
      <c r="D218" s="32"/>
      <c r="E218" s="32"/>
      <c r="F218" s="33"/>
      <c r="G218" s="33" t="str">
        <f>+$S$1</f>
        <v>Saldo Contable al</v>
      </c>
      <c r="H218" s="34">
        <f>+$T$1</f>
        <v>42766</v>
      </c>
      <c r="I218" s="35"/>
      <c r="J218" s="36"/>
      <c r="K218" s="37">
        <f>SUM(K219:K240)</f>
        <v>78240946</v>
      </c>
      <c r="L218" s="12"/>
      <c r="M218" s="12">
        <f>+BCE!H17-BCE!I17</f>
        <v>78240946</v>
      </c>
      <c r="N218" s="139">
        <f>+K218-M218</f>
        <v>0</v>
      </c>
    </row>
    <row r="219" spans="1:14" s="8" customFormat="1" x14ac:dyDescent="0.2">
      <c r="B219" s="41"/>
      <c r="C219" s="9"/>
      <c r="F219" s="10"/>
      <c r="G219" s="10"/>
      <c r="H219" s="14"/>
      <c r="I219" s="12"/>
      <c r="J219" s="15"/>
      <c r="K219" s="12"/>
      <c r="L219" s="12"/>
      <c r="N219" s="139"/>
    </row>
    <row r="220" spans="1:14" s="8" customFormat="1" x14ac:dyDescent="0.2">
      <c r="A220" s="22" t="s">
        <v>233</v>
      </c>
      <c r="B220" s="27" t="s">
        <v>234</v>
      </c>
      <c r="C220" s="56">
        <v>7</v>
      </c>
      <c r="D220" s="9" t="s">
        <v>108</v>
      </c>
      <c r="E220" s="39">
        <v>50</v>
      </c>
      <c r="F220" s="57">
        <v>42580</v>
      </c>
      <c r="G220" s="9" t="s">
        <v>152</v>
      </c>
      <c r="I220" s="38"/>
      <c r="K220" s="60">
        <v>306</v>
      </c>
      <c r="L220" s="135" t="s">
        <v>242</v>
      </c>
      <c r="N220" s="140"/>
    </row>
    <row r="221" spans="1:14" s="8" customFormat="1" x14ac:dyDescent="0.2">
      <c r="A221" s="22" t="s">
        <v>237</v>
      </c>
      <c r="B221" s="27" t="s">
        <v>213</v>
      </c>
      <c r="C221" s="56">
        <v>22</v>
      </c>
      <c r="D221" s="9" t="s">
        <v>108</v>
      </c>
      <c r="E221" s="39">
        <v>71</v>
      </c>
      <c r="F221" s="57">
        <v>42582</v>
      </c>
      <c r="G221" s="9" t="s">
        <v>150</v>
      </c>
      <c r="I221" s="38"/>
      <c r="K221" s="38">
        <v>5298</v>
      </c>
      <c r="L221" s="135" t="s">
        <v>242</v>
      </c>
      <c r="N221" s="140"/>
    </row>
    <row r="222" spans="1:14" s="8" customFormat="1" x14ac:dyDescent="0.2">
      <c r="A222" s="136" t="s">
        <v>238</v>
      </c>
      <c r="B222" s="76" t="s">
        <v>199</v>
      </c>
      <c r="C222" s="77">
        <v>1</v>
      </c>
      <c r="D222" s="58" t="s">
        <v>239</v>
      </c>
      <c r="E222" s="73">
        <v>141</v>
      </c>
      <c r="F222" s="78">
        <v>42674</v>
      </c>
      <c r="G222" s="58" t="s">
        <v>206</v>
      </c>
      <c r="I222" s="72"/>
      <c r="K222" s="72">
        <v>-20738</v>
      </c>
      <c r="L222" s="137"/>
      <c r="N222" s="140"/>
    </row>
    <row r="223" spans="1:14" s="8" customFormat="1" x14ac:dyDescent="0.2">
      <c r="A223" s="136" t="s">
        <v>238</v>
      </c>
      <c r="B223" s="76" t="s">
        <v>199</v>
      </c>
      <c r="C223" s="77">
        <v>3</v>
      </c>
      <c r="D223" s="58" t="s">
        <v>239</v>
      </c>
      <c r="E223" s="73">
        <v>142</v>
      </c>
      <c r="F223" s="78">
        <v>42674</v>
      </c>
      <c r="G223" s="58" t="s">
        <v>207</v>
      </c>
      <c r="I223" s="72"/>
      <c r="K223" s="72">
        <v>64855</v>
      </c>
      <c r="L223" s="137"/>
      <c r="N223" s="140"/>
    </row>
    <row r="224" spans="1:14" s="8" customFormat="1" x14ac:dyDescent="0.2">
      <c r="A224" s="136" t="s">
        <v>238</v>
      </c>
      <c r="B224" s="76" t="s">
        <v>199</v>
      </c>
      <c r="C224" s="77">
        <v>6458499</v>
      </c>
      <c r="D224" s="58" t="s">
        <v>108</v>
      </c>
      <c r="E224" s="73">
        <v>25</v>
      </c>
      <c r="F224" s="78">
        <v>42646</v>
      </c>
      <c r="G224" s="58" t="s">
        <v>208</v>
      </c>
      <c r="I224" s="72"/>
      <c r="K224" s="72">
        <v>100000</v>
      </c>
      <c r="L224" s="137"/>
      <c r="N224" s="140"/>
    </row>
    <row r="225" spans="1:14" s="8" customFormat="1" x14ac:dyDescent="0.2">
      <c r="A225" s="22" t="s">
        <v>235</v>
      </c>
      <c r="B225" s="27" t="s">
        <v>236</v>
      </c>
      <c r="C225" s="56">
        <v>1</v>
      </c>
      <c r="D225" s="9" t="s">
        <v>108</v>
      </c>
      <c r="E225" s="39">
        <v>136</v>
      </c>
      <c r="F225" s="57">
        <v>42732</v>
      </c>
      <c r="G225" s="9" t="s">
        <v>219</v>
      </c>
      <c r="K225" s="38">
        <v>9381405</v>
      </c>
      <c r="L225" s="135"/>
      <c r="N225" s="140"/>
    </row>
    <row r="226" spans="1:14" s="8" customFormat="1" x14ac:dyDescent="0.2">
      <c r="A226" s="22" t="s">
        <v>235</v>
      </c>
      <c r="B226" s="27" t="s">
        <v>236</v>
      </c>
      <c r="C226" s="56">
        <v>1</v>
      </c>
      <c r="D226" s="9" t="s">
        <v>108</v>
      </c>
      <c r="E226" s="39">
        <v>143</v>
      </c>
      <c r="F226" s="57">
        <v>42733</v>
      </c>
      <c r="G226" s="9" t="s">
        <v>219</v>
      </c>
      <c r="K226" s="38">
        <v>9381405</v>
      </c>
      <c r="L226" s="135"/>
      <c r="N226" s="140"/>
    </row>
    <row r="227" spans="1:14" s="8" customFormat="1" x14ac:dyDescent="0.2">
      <c r="A227" s="22" t="s">
        <v>224</v>
      </c>
      <c r="B227" s="27" t="s">
        <v>216</v>
      </c>
      <c r="C227" s="56">
        <v>1</v>
      </c>
      <c r="D227" s="9" t="s">
        <v>108</v>
      </c>
      <c r="E227" s="39">
        <v>130</v>
      </c>
      <c r="F227" s="57">
        <v>42731</v>
      </c>
      <c r="G227" s="9" t="s">
        <v>218</v>
      </c>
      <c r="K227" s="38">
        <v>7000000</v>
      </c>
      <c r="L227" s="135"/>
      <c r="N227" s="140"/>
    </row>
    <row r="228" spans="1:14" s="8" customFormat="1" x14ac:dyDescent="0.2">
      <c r="A228" s="22" t="s">
        <v>240</v>
      </c>
      <c r="B228" s="27" t="s">
        <v>241</v>
      </c>
      <c r="C228" s="56">
        <v>1</v>
      </c>
      <c r="D228" s="9" t="s">
        <v>108</v>
      </c>
      <c r="E228" s="39">
        <v>149</v>
      </c>
      <c r="F228" s="57">
        <v>42734</v>
      </c>
      <c r="G228" s="9" t="s">
        <v>227</v>
      </c>
      <c r="K228" s="38">
        <v>69960</v>
      </c>
      <c r="L228" s="135"/>
      <c r="N228" s="140"/>
    </row>
    <row r="229" spans="1:14" s="8" customFormat="1" x14ac:dyDescent="0.2">
      <c r="A229" s="22"/>
      <c r="B229" s="27"/>
      <c r="C229" s="56"/>
      <c r="D229" s="9" t="s">
        <v>260</v>
      </c>
      <c r="E229" s="39">
        <v>48</v>
      </c>
      <c r="F229" s="57">
        <v>42754</v>
      </c>
      <c r="G229" s="9" t="s">
        <v>305</v>
      </c>
      <c r="K229" s="38">
        <v>29258</v>
      </c>
      <c r="L229" s="135"/>
      <c r="N229" s="140"/>
    </row>
    <row r="230" spans="1:14" s="8" customFormat="1" x14ac:dyDescent="0.2">
      <c r="A230" s="22"/>
      <c r="B230" s="27"/>
      <c r="C230" s="56"/>
      <c r="D230" s="9" t="s">
        <v>260</v>
      </c>
      <c r="E230" s="39">
        <v>52</v>
      </c>
      <c r="F230" s="57">
        <v>42755</v>
      </c>
      <c r="G230" s="9" t="s">
        <v>264</v>
      </c>
      <c r="K230" s="38">
        <v>15423500</v>
      </c>
      <c r="L230" s="135"/>
      <c r="N230" s="140"/>
    </row>
    <row r="231" spans="1:14" s="8" customFormat="1" x14ac:dyDescent="0.2">
      <c r="A231" s="22"/>
      <c r="B231" s="27"/>
      <c r="C231" s="56"/>
      <c r="D231" s="9" t="s">
        <v>260</v>
      </c>
      <c r="E231" s="39">
        <v>79</v>
      </c>
      <c r="F231" s="57">
        <v>42760</v>
      </c>
      <c r="G231" s="9" t="s">
        <v>306</v>
      </c>
      <c r="K231" s="38">
        <v>25898373</v>
      </c>
      <c r="L231" s="135"/>
      <c r="N231" s="140"/>
    </row>
    <row r="232" spans="1:14" s="8" customFormat="1" x14ac:dyDescent="0.2">
      <c r="A232" s="22"/>
      <c r="B232" s="27"/>
      <c r="C232" s="56"/>
      <c r="D232" s="9" t="s">
        <v>260</v>
      </c>
      <c r="E232" s="39">
        <v>81</v>
      </c>
      <c r="F232" s="57">
        <v>42761</v>
      </c>
      <c r="G232" s="9" t="s">
        <v>266</v>
      </c>
      <c r="K232" s="38">
        <v>7700000</v>
      </c>
      <c r="L232" s="135"/>
      <c r="N232" s="140"/>
    </row>
    <row r="233" spans="1:14" s="8" customFormat="1" x14ac:dyDescent="0.2">
      <c r="A233" s="22"/>
      <c r="B233" s="27"/>
      <c r="C233" s="56"/>
      <c r="D233" s="9" t="s">
        <v>260</v>
      </c>
      <c r="E233" s="39">
        <v>109</v>
      </c>
      <c r="F233" s="57">
        <v>42765</v>
      </c>
      <c r="G233" s="9" t="s">
        <v>280</v>
      </c>
      <c r="K233" s="38">
        <v>230036</v>
      </c>
      <c r="L233" s="135"/>
      <c r="N233" s="140"/>
    </row>
    <row r="234" spans="1:14" s="8" customFormat="1" x14ac:dyDescent="0.2">
      <c r="A234" s="22"/>
      <c r="B234" s="27"/>
      <c r="C234" s="56"/>
      <c r="D234" s="9" t="s">
        <v>260</v>
      </c>
      <c r="E234" s="39">
        <v>120</v>
      </c>
      <c r="F234" s="57">
        <v>42766</v>
      </c>
      <c r="G234" s="9" t="s">
        <v>288</v>
      </c>
      <c r="K234" s="38">
        <v>430000</v>
      </c>
      <c r="L234" s="135"/>
      <c r="N234" s="140"/>
    </row>
    <row r="235" spans="1:14" s="8" customFormat="1" x14ac:dyDescent="0.2">
      <c r="A235" s="22"/>
      <c r="B235" s="27"/>
      <c r="C235" s="56"/>
      <c r="D235" s="9" t="s">
        <v>260</v>
      </c>
      <c r="E235" s="39">
        <v>129</v>
      </c>
      <c r="F235" s="57">
        <v>42766</v>
      </c>
      <c r="G235" s="9" t="s">
        <v>296</v>
      </c>
      <c r="K235" s="38">
        <v>430000</v>
      </c>
      <c r="L235" s="135"/>
      <c r="N235" s="140"/>
    </row>
    <row r="236" spans="1:14" s="8" customFormat="1" x14ac:dyDescent="0.2">
      <c r="A236" s="22"/>
      <c r="B236" s="27"/>
      <c r="C236" s="56"/>
      <c r="D236" s="9" t="s">
        <v>260</v>
      </c>
      <c r="E236" s="39">
        <v>134</v>
      </c>
      <c r="F236" s="57">
        <v>42766</v>
      </c>
      <c r="G236" s="9" t="s">
        <v>301</v>
      </c>
      <c r="K236" s="38">
        <v>588283</v>
      </c>
      <c r="L236" s="135"/>
      <c r="N236" s="140"/>
    </row>
    <row r="237" spans="1:14" s="8" customFormat="1" x14ac:dyDescent="0.2">
      <c r="B237" s="22"/>
      <c r="C237" s="56"/>
      <c r="D237" s="9" t="s">
        <v>260</v>
      </c>
      <c r="E237" s="9">
        <v>70</v>
      </c>
      <c r="F237" s="57">
        <v>1</v>
      </c>
      <c r="G237" s="9" t="s">
        <v>265</v>
      </c>
      <c r="K237" s="38">
        <v>1324232</v>
      </c>
      <c r="L237" s="135"/>
      <c r="N237" s="140"/>
    </row>
    <row r="238" spans="1:14" s="8" customFormat="1" x14ac:dyDescent="0.2">
      <c r="B238" s="22"/>
      <c r="C238" s="56">
        <v>111</v>
      </c>
      <c r="D238" s="9" t="s">
        <v>260</v>
      </c>
      <c r="E238" s="9">
        <v>34</v>
      </c>
      <c r="F238" s="57">
        <v>320628</v>
      </c>
      <c r="G238" s="9" t="s">
        <v>282</v>
      </c>
      <c r="K238" s="38">
        <v>204773</v>
      </c>
      <c r="L238" s="135"/>
      <c r="N238" s="140"/>
    </row>
    <row r="239" spans="1:14" s="8" customFormat="1" x14ac:dyDescent="0.2">
      <c r="B239" s="22"/>
      <c r="C239" s="56"/>
      <c r="D239" s="9"/>
      <c r="E239" s="9"/>
      <c r="F239" s="57"/>
      <c r="G239" s="9"/>
      <c r="K239" s="38"/>
      <c r="L239" s="135"/>
      <c r="N239" s="140"/>
    </row>
    <row r="240" spans="1:14" s="8" customFormat="1" x14ac:dyDescent="0.2">
      <c r="B240" s="41"/>
      <c r="C240" s="9"/>
      <c r="F240" s="10"/>
      <c r="G240" s="10"/>
      <c r="H240" s="14"/>
      <c r="I240" s="12"/>
      <c r="J240" s="15"/>
      <c r="K240" s="12"/>
      <c r="L240" s="12"/>
      <c r="M240" s="12"/>
      <c r="N240" s="139"/>
    </row>
    <row r="241" spans="1:14" s="8" customFormat="1" x14ac:dyDescent="0.2">
      <c r="A241" s="30"/>
      <c r="B241" s="116" t="s">
        <v>18</v>
      </c>
      <c r="C241" s="31" t="s">
        <v>19</v>
      </c>
      <c r="D241" s="32"/>
      <c r="E241" s="32"/>
      <c r="F241" s="33"/>
      <c r="G241" s="33" t="str">
        <f>+$S$1</f>
        <v>Saldo Contable al</v>
      </c>
      <c r="H241" s="34">
        <f>+$T$1</f>
        <v>42766</v>
      </c>
      <c r="I241" s="35"/>
      <c r="J241" s="36"/>
      <c r="K241" s="37">
        <f>SUM(K242:K250)</f>
        <v>55298213</v>
      </c>
      <c r="L241" s="12"/>
      <c r="M241" s="12">
        <f>+BCE!H18-BCE!I18</f>
        <v>55298213</v>
      </c>
      <c r="N241" s="139">
        <f>+K241-M241</f>
        <v>0</v>
      </c>
    </row>
    <row r="242" spans="1:14" s="8" customFormat="1" x14ac:dyDescent="0.2">
      <c r="B242" s="41"/>
      <c r="C242" s="9"/>
      <c r="F242" s="10"/>
      <c r="G242" s="10"/>
      <c r="H242" s="14"/>
      <c r="I242" s="12"/>
      <c r="J242" s="15"/>
      <c r="K242" s="12"/>
      <c r="L242" s="12"/>
      <c r="N242" s="139"/>
    </row>
    <row r="243" spans="1:14" s="8" customFormat="1" x14ac:dyDescent="0.2">
      <c r="A243" s="38"/>
      <c r="B243" s="41"/>
      <c r="C243" s="39"/>
      <c r="D243" s="9"/>
      <c r="E243" s="9"/>
      <c r="G243" s="9" t="s">
        <v>130</v>
      </c>
      <c r="I243" s="15"/>
      <c r="J243" s="12"/>
      <c r="K243" s="15">
        <v>37612585</v>
      </c>
      <c r="L243" s="40"/>
      <c r="M243" s="12"/>
      <c r="N243" s="139"/>
    </row>
    <row r="244" spans="1:14" s="8" customFormat="1" x14ac:dyDescent="0.2">
      <c r="A244" s="38"/>
      <c r="B244" s="41"/>
      <c r="C244" s="39"/>
      <c r="D244" s="9"/>
      <c r="E244" s="9"/>
      <c r="G244" s="9" t="s">
        <v>136</v>
      </c>
      <c r="I244" s="15"/>
      <c r="J244" s="12"/>
      <c r="K244" s="15">
        <v>5993746</v>
      </c>
      <c r="L244" s="40"/>
      <c r="M244" s="12"/>
      <c r="N244" s="139"/>
    </row>
    <row r="245" spans="1:14" s="8" customFormat="1" x14ac:dyDescent="0.2">
      <c r="A245" s="38"/>
      <c r="B245" s="41"/>
      <c r="C245" s="39"/>
      <c r="D245" s="9"/>
      <c r="E245" s="9"/>
      <c r="G245" s="9" t="s">
        <v>194</v>
      </c>
      <c r="I245" s="15"/>
      <c r="J245" s="12"/>
      <c r="K245" s="15">
        <v>1994396</v>
      </c>
      <c r="L245" s="40"/>
      <c r="M245" s="12"/>
      <c r="N245" s="139"/>
    </row>
    <row r="246" spans="1:14" s="8" customFormat="1" x14ac:dyDescent="0.2">
      <c r="A246" s="38"/>
      <c r="B246" s="41"/>
      <c r="C246" s="39"/>
      <c r="D246" s="9"/>
      <c r="E246" s="9"/>
      <c r="G246" s="9" t="s">
        <v>193</v>
      </c>
      <c r="I246" s="15"/>
      <c r="J246" s="12"/>
      <c r="K246" s="15">
        <v>381429</v>
      </c>
      <c r="L246" s="40"/>
      <c r="M246" s="12"/>
      <c r="N246" s="139"/>
    </row>
    <row r="247" spans="1:14" s="8" customFormat="1" x14ac:dyDescent="0.2">
      <c r="A247" s="38"/>
      <c r="B247" s="41"/>
      <c r="C247" s="39"/>
      <c r="D247" s="9"/>
      <c r="E247" s="9"/>
      <c r="G247" s="9" t="s">
        <v>195</v>
      </c>
      <c r="I247" s="15"/>
      <c r="J247" s="12"/>
      <c r="K247" s="15">
        <v>8749445</v>
      </c>
      <c r="L247" s="40"/>
      <c r="M247" s="12"/>
      <c r="N247" s="139"/>
    </row>
    <row r="248" spans="1:14" s="8" customFormat="1" x14ac:dyDescent="0.2">
      <c r="A248" s="38"/>
      <c r="B248" s="41"/>
      <c r="C248" s="39"/>
      <c r="D248" s="9"/>
      <c r="E248" s="9"/>
      <c r="G248" s="9" t="s">
        <v>196</v>
      </c>
      <c r="I248" s="15"/>
      <c r="J248" s="12"/>
      <c r="K248" s="15">
        <v>378120</v>
      </c>
      <c r="L248" s="40"/>
      <c r="M248" s="12"/>
      <c r="N248" s="139"/>
    </row>
    <row r="249" spans="1:14" s="8" customFormat="1" x14ac:dyDescent="0.2">
      <c r="A249" s="38"/>
      <c r="B249" s="41"/>
      <c r="C249" s="39"/>
      <c r="D249" s="9"/>
      <c r="E249" s="9"/>
      <c r="G249" s="9"/>
      <c r="I249" s="15"/>
      <c r="J249" s="12"/>
      <c r="K249" s="15">
        <v>188492</v>
      </c>
      <c r="L249" s="40"/>
      <c r="M249" s="12"/>
      <c r="N249" s="139"/>
    </row>
    <row r="250" spans="1:14" s="8" customFormat="1" x14ac:dyDescent="0.2">
      <c r="A250" s="38"/>
      <c r="B250" s="41"/>
      <c r="C250" s="39"/>
      <c r="D250" s="9"/>
      <c r="E250" s="9"/>
      <c r="G250" s="9"/>
      <c r="I250" s="15"/>
      <c r="J250" s="12"/>
      <c r="K250" s="15"/>
      <c r="L250" s="40"/>
      <c r="M250" s="12"/>
      <c r="N250" s="139"/>
    </row>
    <row r="251" spans="1:14" s="8" customFormat="1" x14ac:dyDescent="0.2">
      <c r="A251" s="30"/>
      <c r="B251" s="116" t="s">
        <v>20</v>
      </c>
      <c r="C251" s="31" t="s">
        <v>21</v>
      </c>
      <c r="D251" s="32"/>
      <c r="E251" s="32"/>
      <c r="F251" s="33"/>
      <c r="G251" s="33" t="str">
        <f>+$S$1</f>
        <v>Saldo Contable al</v>
      </c>
      <c r="H251" s="34">
        <f>+$T$1</f>
        <v>42766</v>
      </c>
      <c r="I251" s="35"/>
      <c r="J251" s="36"/>
      <c r="K251" s="37">
        <f>SUM(K252:K261)</f>
        <v>4905000</v>
      </c>
      <c r="L251" s="12"/>
      <c r="M251" s="12">
        <f>+BCE!H19-BCE!I19</f>
        <v>4905000</v>
      </c>
      <c r="N251" s="139">
        <f>+K251-M251</f>
        <v>0</v>
      </c>
    </row>
    <row r="252" spans="1:14" s="8" customFormat="1" x14ac:dyDescent="0.2">
      <c r="B252" s="41"/>
      <c r="C252" s="9"/>
      <c r="F252" s="10"/>
      <c r="G252" s="10"/>
      <c r="H252" s="14"/>
      <c r="I252" s="12"/>
      <c r="J252" s="15"/>
      <c r="K252" s="12"/>
      <c r="L252" s="12"/>
      <c r="N252" s="139"/>
    </row>
    <row r="253" spans="1:14" s="8" customFormat="1" x14ac:dyDescent="0.2">
      <c r="A253" s="22"/>
      <c r="B253" s="27"/>
      <c r="C253" s="39">
        <v>124</v>
      </c>
      <c r="D253" s="9" t="s">
        <v>260</v>
      </c>
      <c r="F253" s="57">
        <v>42766</v>
      </c>
      <c r="G253" s="9" t="s">
        <v>291</v>
      </c>
      <c r="K253" s="38">
        <v>405000</v>
      </c>
      <c r="L253" s="135"/>
      <c r="N253" s="140"/>
    </row>
    <row r="254" spans="1:14" s="8" customFormat="1" x14ac:dyDescent="0.2">
      <c r="A254" s="22"/>
      <c r="B254" s="27"/>
      <c r="C254" s="39">
        <v>125</v>
      </c>
      <c r="D254" s="9" t="s">
        <v>260</v>
      </c>
      <c r="F254" s="57">
        <v>42766</v>
      </c>
      <c r="G254" s="9" t="s">
        <v>292</v>
      </c>
      <c r="K254" s="38">
        <v>2000000</v>
      </c>
      <c r="L254" s="135"/>
      <c r="N254" s="140"/>
    </row>
    <row r="255" spans="1:14" s="8" customFormat="1" x14ac:dyDescent="0.2">
      <c r="A255" s="22"/>
      <c r="B255" s="27"/>
      <c r="C255" s="39">
        <v>126</v>
      </c>
      <c r="D255" s="9" t="s">
        <v>260</v>
      </c>
      <c r="F255" s="57">
        <v>42766</v>
      </c>
      <c r="G255" s="9" t="s">
        <v>293</v>
      </c>
      <c r="K255" s="38">
        <v>300000</v>
      </c>
      <c r="L255" s="135"/>
      <c r="N255" s="140"/>
    </row>
    <row r="256" spans="1:14" s="8" customFormat="1" x14ac:dyDescent="0.2">
      <c r="A256" s="22"/>
      <c r="B256" s="27"/>
      <c r="C256" s="39">
        <v>127</v>
      </c>
      <c r="D256" s="9" t="s">
        <v>260</v>
      </c>
      <c r="F256" s="57">
        <v>42766</v>
      </c>
      <c r="G256" s="9" t="s">
        <v>294</v>
      </c>
      <c r="K256" s="38">
        <v>600000</v>
      </c>
      <c r="L256" s="135"/>
      <c r="N256" s="140"/>
    </row>
    <row r="257" spans="1:14" s="8" customFormat="1" x14ac:dyDescent="0.2">
      <c r="A257" s="22"/>
      <c r="B257" s="27"/>
      <c r="C257" s="39">
        <v>128</v>
      </c>
      <c r="D257" s="9" t="s">
        <v>260</v>
      </c>
      <c r="F257" s="57">
        <v>42766</v>
      </c>
      <c r="G257" s="9" t="s">
        <v>295</v>
      </c>
      <c r="K257" s="38">
        <v>600000</v>
      </c>
      <c r="L257" s="135"/>
      <c r="N257" s="140"/>
    </row>
    <row r="258" spans="1:14" s="8" customFormat="1" x14ac:dyDescent="0.2">
      <c r="A258" s="22"/>
      <c r="B258" s="27"/>
      <c r="C258" s="39">
        <v>132</v>
      </c>
      <c r="D258" s="9" t="s">
        <v>260</v>
      </c>
      <c r="F258" s="57">
        <v>42766</v>
      </c>
      <c r="G258" s="9" t="s">
        <v>299</v>
      </c>
      <c r="K258" s="38">
        <v>200000</v>
      </c>
      <c r="L258" s="135"/>
      <c r="N258" s="140"/>
    </row>
    <row r="259" spans="1:14" s="8" customFormat="1" x14ac:dyDescent="0.2">
      <c r="A259" s="22"/>
      <c r="B259" s="27"/>
      <c r="C259" s="39">
        <v>133</v>
      </c>
      <c r="D259" s="9" t="s">
        <v>260</v>
      </c>
      <c r="F259" s="57">
        <v>42766</v>
      </c>
      <c r="G259" s="9" t="s">
        <v>300</v>
      </c>
      <c r="K259" s="38">
        <v>800000</v>
      </c>
      <c r="L259" s="135"/>
      <c r="N259" s="140"/>
    </row>
    <row r="260" spans="1:14" s="8" customFormat="1" x14ac:dyDescent="0.2">
      <c r="A260" s="22"/>
      <c r="B260" s="27"/>
      <c r="C260" s="56"/>
      <c r="D260" s="9"/>
      <c r="E260" s="39"/>
      <c r="F260" s="57"/>
      <c r="G260" s="9"/>
      <c r="K260" s="38"/>
      <c r="L260" s="135"/>
      <c r="N260" s="140"/>
    </row>
    <row r="261" spans="1:14" s="8" customFormat="1" x14ac:dyDescent="0.2">
      <c r="B261" s="41"/>
      <c r="C261" s="9"/>
      <c r="F261" s="10"/>
      <c r="G261" s="10"/>
      <c r="H261" s="14"/>
      <c r="I261" s="12"/>
      <c r="J261" s="15"/>
      <c r="K261" s="12"/>
      <c r="L261" s="12"/>
      <c r="M261" s="12"/>
      <c r="N261" s="139"/>
    </row>
    <row r="262" spans="1:14" s="8" customFormat="1" x14ac:dyDescent="0.2">
      <c r="A262" s="30"/>
      <c r="B262" s="116" t="s">
        <v>22</v>
      </c>
      <c r="C262" s="31" t="s">
        <v>23</v>
      </c>
      <c r="D262" s="32"/>
      <c r="E262" s="32"/>
      <c r="F262" s="33"/>
      <c r="G262" s="33" t="str">
        <f>+$S$1</f>
        <v>Saldo Contable al</v>
      </c>
      <c r="H262" s="34">
        <f>+$T$1</f>
        <v>42766</v>
      </c>
      <c r="I262" s="35"/>
      <c r="J262" s="36"/>
      <c r="K262" s="37">
        <f>SUM(K263:K265)</f>
        <v>0</v>
      </c>
      <c r="L262" s="12"/>
      <c r="M262" s="12"/>
      <c r="N262" s="139"/>
    </row>
    <row r="263" spans="1:14" s="8" customFormat="1" x14ac:dyDescent="0.2">
      <c r="B263" s="41"/>
      <c r="C263" s="9"/>
      <c r="F263" s="10"/>
      <c r="G263" s="10"/>
      <c r="H263" s="14"/>
      <c r="I263" s="12"/>
      <c r="J263" s="12"/>
      <c r="K263" s="12"/>
      <c r="L263" s="12"/>
      <c r="N263" s="139"/>
    </row>
    <row r="264" spans="1:14" s="8" customFormat="1" x14ac:dyDescent="0.2">
      <c r="A264" s="38"/>
      <c r="B264" s="41"/>
      <c r="C264" s="39"/>
      <c r="D264" s="9"/>
      <c r="E264" s="9"/>
      <c r="G264" s="9"/>
      <c r="I264" s="15"/>
      <c r="J264" s="12"/>
      <c r="K264" s="15"/>
      <c r="L264" s="40"/>
      <c r="M264" s="12"/>
      <c r="N264" s="139"/>
    </row>
    <row r="265" spans="1:14" s="8" customFormat="1" x14ac:dyDescent="0.2">
      <c r="B265" s="41"/>
      <c r="C265" s="9"/>
      <c r="F265" s="10"/>
      <c r="G265" s="10"/>
      <c r="H265" s="14"/>
      <c r="I265" s="12"/>
      <c r="J265" s="12"/>
      <c r="K265" s="12"/>
      <c r="L265" s="12"/>
      <c r="M265" s="12"/>
      <c r="N265" s="139"/>
    </row>
    <row r="266" spans="1:14" s="8" customFormat="1" x14ac:dyDescent="0.2">
      <c r="A266" s="30"/>
      <c r="B266" s="116">
        <v>11100300</v>
      </c>
      <c r="C266" s="31" t="s">
        <v>144</v>
      </c>
      <c r="D266" s="32"/>
      <c r="E266" s="32"/>
      <c r="F266" s="33"/>
      <c r="G266" s="33" t="str">
        <f>+$S$1</f>
        <v>Saldo Contable al</v>
      </c>
      <c r="H266" s="34">
        <f>+$T$1</f>
        <v>42766</v>
      </c>
      <c r="I266" s="35"/>
      <c r="J266" s="36"/>
      <c r="K266" s="37">
        <f>SUM(K267:K269)</f>
        <v>0</v>
      </c>
      <c r="L266" s="12"/>
      <c r="M266" s="12"/>
      <c r="N266" s="139">
        <f>+K266-M266</f>
        <v>0</v>
      </c>
    </row>
    <row r="267" spans="1:14" s="8" customFormat="1" x14ac:dyDescent="0.2">
      <c r="B267" s="41"/>
      <c r="C267" s="9"/>
      <c r="F267" s="10"/>
      <c r="G267" s="10"/>
      <c r="H267" s="14"/>
      <c r="I267" s="12"/>
      <c r="J267" s="15"/>
      <c r="K267" s="12"/>
      <c r="L267" s="12"/>
      <c r="N267" s="139"/>
    </row>
    <row r="268" spans="1:14" s="8" customFormat="1" x14ac:dyDescent="0.2">
      <c r="B268" s="41"/>
      <c r="C268" s="9"/>
      <c r="F268" s="10"/>
      <c r="G268" s="10"/>
      <c r="H268" s="14"/>
      <c r="I268" s="12"/>
      <c r="J268" s="15"/>
      <c r="K268" s="12"/>
      <c r="L268" s="12"/>
      <c r="N268" s="139"/>
    </row>
    <row r="269" spans="1:14" s="8" customFormat="1" x14ac:dyDescent="0.2">
      <c r="B269" s="41"/>
      <c r="C269" s="9"/>
      <c r="F269" s="10"/>
      <c r="G269" s="10"/>
      <c r="H269" s="14"/>
      <c r="I269" s="12"/>
      <c r="J269" s="15"/>
      <c r="K269" s="12"/>
      <c r="L269" s="12"/>
      <c r="M269" s="12"/>
      <c r="N269" s="139"/>
    </row>
    <row r="270" spans="1:14" s="8" customFormat="1" x14ac:dyDescent="0.2">
      <c r="A270" s="30"/>
      <c r="B270" s="116" t="s">
        <v>24</v>
      </c>
      <c r="C270" s="31" t="s">
        <v>25</v>
      </c>
      <c r="D270" s="32"/>
      <c r="E270" s="32"/>
      <c r="F270" s="33"/>
      <c r="G270" s="33" t="str">
        <f>+$S$1</f>
        <v>Saldo Contable al</v>
      </c>
      <c r="H270" s="34">
        <f>+$T$1</f>
        <v>42766</v>
      </c>
      <c r="I270" s="35"/>
      <c r="J270" s="36"/>
      <c r="K270" s="37">
        <f>SUM(K271:K274)</f>
        <v>40000</v>
      </c>
      <c r="L270" s="12"/>
      <c r="M270" s="12">
        <f>+BCE!H20-BCE!I20</f>
        <v>40000</v>
      </c>
      <c r="N270" s="139">
        <f>+K270-M270</f>
        <v>0</v>
      </c>
    </row>
    <row r="271" spans="1:14" s="8" customFormat="1" x14ac:dyDescent="0.2">
      <c r="B271" s="41"/>
      <c r="C271" s="9"/>
      <c r="F271" s="10"/>
      <c r="G271" s="10"/>
      <c r="H271" s="14"/>
      <c r="I271" s="12"/>
      <c r="J271" s="15"/>
      <c r="K271" s="12"/>
      <c r="L271" s="12"/>
      <c r="N271" s="139"/>
    </row>
    <row r="272" spans="1:14" s="8" customFormat="1" x14ac:dyDescent="0.2">
      <c r="A272" s="41">
        <v>31</v>
      </c>
      <c r="B272" s="9" t="s">
        <v>81</v>
      </c>
      <c r="C272" s="8">
        <v>146</v>
      </c>
      <c r="D272" s="8" t="s">
        <v>307</v>
      </c>
      <c r="F272" s="10" t="s">
        <v>261</v>
      </c>
      <c r="G272" s="12" t="s">
        <v>316</v>
      </c>
      <c r="H272" s="14"/>
      <c r="J272" s="15"/>
      <c r="K272" s="12">
        <v>40000</v>
      </c>
      <c r="N272" s="139"/>
    </row>
    <row r="273" spans="1:14" s="8" customFormat="1" x14ac:dyDescent="0.2">
      <c r="B273" s="41"/>
      <c r="C273" s="9"/>
      <c r="F273" s="10"/>
      <c r="G273" s="10"/>
      <c r="H273" s="14"/>
      <c r="I273" s="12"/>
      <c r="J273" s="15"/>
      <c r="K273" s="12"/>
      <c r="L273" s="12"/>
      <c r="N273" s="139"/>
    </row>
    <row r="274" spans="1:14" s="8" customFormat="1" x14ac:dyDescent="0.2">
      <c r="B274" s="41"/>
      <c r="C274" s="9"/>
      <c r="F274" s="10"/>
      <c r="G274" s="10"/>
      <c r="H274" s="14"/>
      <c r="I274" s="12"/>
      <c r="J274" s="15"/>
      <c r="K274" s="12"/>
      <c r="L274" s="12"/>
      <c r="M274" s="12"/>
      <c r="N274" s="139"/>
    </row>
    <row r="275" spans="1:14" s="8" customFormat="1" x14ac:dyDescent="0.2">
      <c r="A275" s="30"/>
      <c r="B275" s="116" t="s">
        <v>26</v>
      </c>
      <c r="C275" s="31" t="s">
        <v>27</v>
      </c>
      <c r="D275" s="32"/>
      <c r="E275" s="32"/>
      <c r="F275" s="33"/>
      <c r="G275" s="33" t="str">
        <f>+$S$1</f>
        <v>Saldo Contable al</v>
      </c>
      <c r="H275" s="34">
        <f>+$T$1</f>
        <v>42766</v>
      </c>
      <c r="I275" s="35"/>
      <c r="J275" s="36"/>
      <c r="K275" s="37">
        <f>SUM(K276:K278)</f>
        <v>1810148492</v>
      </c>
      <c r="L275" s="12"/>
      <c r="M275" s="12">
        <f>+BCE!H21-BCE!I21</f>
        <v>1810148492</v>
      </c>
      <c r="N275" s="139">
        <f>+K275-M275</f>
        <v>0</v>
      </c>
    </row>
    <row r="276" spans="1:14" s="8" customFormat="1" x14ac:dyDescent="0.2">
      <c r="B276" s="41"/>
      <c r="C276" s="9"/>
      <c r="F276" s="10"/>
      <c r="G276" s="10"/>
      <c r="H276" s="14"/>
      <c r="I276" s="12"/>
      <c r="J276" s="15"/>
      <c r="K276" s="12"/>
      <c r="L276" s="12"/>
      <c r="N276" s="139"/>
    </row>
    <row r="277" spans="1:14" s="8" customFormat="1" x14ac:dyDescent="0.2">
      <c r="A277" s="38">
        <v>1</v>
      </c>
      <c r="B277" s="41" t="s">
        <v>81</v>
      </c>
      <c r="C277" s="39">
        <v>1</v>
      </c>
      <c r="D277" s="9" t="s">
        <v>90</v>
      </c>
      <c r="G277" s="9" t="s">
        <v>94</v>
      </c>
      <c r="I277" s="15"/>
      <c r="J277" s="12"/>
      <c r="K277" s="15">
        <v>1810148492</v>
      </c>
      <c r="L277" s="40"/>
      <c r="M277" s="12"/>
      <c r="N277" s="139"/>
    </row>
    <row r="278" spans="1:14" s="8" customFormat="1" x14ac:dyDescent="0.2">
      <c r="B278" s="41"/>
      <c r="C278" s="9"/>
      <c r="F278" s="10"/>
      <c r="G278" s="10"/>
      <c r="H278" s="14"/>
      <c r="I278" s="12"/>
      <c r="J278" s="15"/>
      <c r="K278" s="12"/>
      <c r="L278" s="12"/>
      <c r="M278" s="12"/>
      <c r="N278" s="139"/>
    </row>
    <row r="279" spans="1:14" s="8" customFormat="1" x14ac:dyDescent="0.2">
      <c r="A279" s="30"/>
      <c r="B279" s="116" t="s">
        <v>28</v>
      </c>
      <c r="C279" s="31" t="s">
        <v>29</v>
      </c>
      <c r="D279" s="32"/>
      <c r="E279" s="32"/>
      <c r="F279" s="33"/>
      <c r="G279" s="33" t="str">
        <f>+$S$1</f>
        <v>Saldo Contable al</v>
      </c>
      <c r="H279" s="34">
        <f>+$T$1</f>
        <v>42766</v>
      </c>
      <c r="I279" s="35"/>
      <c r="J279" s="36"/>
      <c r="K279" s="37">
        <f>SUM(K280:K282)</f>
        <v>477367027</v>
      </c>
      <c r="L279" s="12"/>
      <c r="M279" s="12">
        <f>+BCE!H22-BCE!I22</f>
        <v>477367027</v>
      </c>
      <c r="N279" s="139">
        <f>+K279-M279</f>
        <v>0</v>
      </c>
    </row>
    <row r="280" spans="1:14" s="8" customFormat="1" x14ac:dyDescent="0.2">
      <c r="B280" s="41"/>
      <c r="C280" s="9"/>
      <c r="F280" s="10"/>
      <c r="G280" s="10"/>
      <c r="H280" s="14"/>
      <c r="I280" s="12"/>
      <c r="J280" s="15"/>
      <c r="K280" s="12"/>
      <c r="L280" s="12"/>
      <c r="N280" s="139"/>
    </row>
    <row r="281" spans="1:14" s="8" customFormat="1" x14ac:dyDescent="0.2">
      <c r="A281" s="38">
        <v>1</v>
      </c>
      <c r="B281" s="41" t="s">
        <v>81</v>
      </c>
      <c r="C281" s="39">
        <v>1</v>
      </c>
      <c r="D281" s="9" t="s">
        <v>90</v>
      </c>
      <c r="G281" s="9" t="s">
        <v>95</v>
      </c>
      <c r="I281" s="15"/>
      <c r="J281" s="12"/>
      <c r="K281" s="15">
        <v>477367027</v>
      </c>
      <c r="L281" s="40"/>
      <c r="N281" s="139"/>
    </row>
    <row r="282" spans="1:14" s="8" customFormat="1" x14ac:dyDescent="0.2">
      <c r="B282" s="41"/>
      <c r="C282" s="9"/>
      <c r="F282" s="10"/>
      <c r="G282" s="10"/>
      <c r="H282" s="14"/>
      <c r="I282" s="12"/>
      <c r="J282" s="15"/>
      <c r="K282" s="12"/>
      <c r="L282" s="12"/>
      <c r="M282" s="12"/>
      <c r="N282" s="139"/>
    </row>
    <row r="283" spans="1:14" s="8" customFormat="1" x14ac:dyDescent="0.2">
      <c r="A283" s="30"/>
      <c r="B283" s="116">
        <v>12030100</v>
      </c>
      <c r="C283" s="31" t="s">
        <v>145</v>
      </c>
      <c r="D283" s="32"/>
      <c r="E283" s="32"/>
      <c r="F283" s="33"/>
      <c r="G283" s="33" t="str">
        <f>+$S$1</f>
        <v>Saldo Contable al</v>
      </c>
      <c r="H283" s="34">
        <f>+$T$1</f>
        <v>42766</v>
      </c>
      <c r="I283" s="35"/>
      <c r="J283" s="36"/>
      <c r="K283" s="37">
        <f>SUM(K284:K288)</f>
        <v>1285795</v>
      </c>
      <c r="L283" s="12"/>
      <c r="M283" s="12">
        <f>+BCE!H23-BCE!I23</f>
        <v>1285795</v>
      </c>
      <c r="N283" s="139">
        <f>+K283-M283</f>
        <v>0</v>
      </c>
    </row>
    <row r="284" spans="1:14" s="8" customFormat="1" x14ac:dyDescent="0.2">
      <c r="B284" s="41"/>
      <c r="C284" s="9"/>
      <c r="F284" s="10"/>
      <c r="G284" s="10"/>
      <c r="H284" s="14"/>
      <c r="I284" s="12"/>
      <c r="J284" s="15"/>
      <c r="K284" s="12"/>
      <c r="L284" s="12"/>
      <c r="N284" s="139"/>
    </row>
    <row r="285" spans="1:14" s="8" customFormat="1" x14ac:dyDescent="0.2">
      <c r="A285" s="38">
        <v>31</v>
      </c>
      <c r="B285" s="41" t="s">
        <v>147</v>
      </c>
      <c r="C285" s="39">
        <v>111</v>
      </c>
      <c r="D285" s="9" t="s">
        <v>90</v>
      </c>
      <c r="F285" s="39">
        <v>0</v>
      </c>
      <c r="G285" s="9" t="s">
        <v>148</v>
      </c>
      <c r="I285" s="38"/>
      <c r="K285" s="15">
        <v>208250</v>
      </c>
      <c r="L285" s="41" t="s">
        <v>174</v>
      </c>
      <c r="N285" s="141"/>
    </row>
    <row r="286" spans="1:14" s="8" customFormat="1" x14ac:dyDescent="0.2">
      <c r="A286" s="38">
        <v>31</v>
      </c>
      <c r="B286" s="41" t="s">
        <v>147</v>
      </c>
      <c r="C286" s="39">
        <v>111</v>
      </c>
      <c r="D286" s="9" t="s">
        <v>90</v>
      </c>
      <c r="F286" s="39">
        <v>0</v>
      </c>
      <c r="G286" s="9" t="s">
        <v>149</v>
      </c>
      <c r="I286" s="38"/>
      <c r="K286" s="15">
        <v>1077545</v>
      </c>
      <c r="L286" s="41" t="s">
        <v>174</v>
      </c>
      <c r="N286" s="141"/>
    </row>
    <row r="287" spans="1:14" s="8" customFormat="1" x14ac:dyDescent="0.2">
      <c r="B287" s="41"/>
      <c r="C287" s="9"/>
      <c r="F287" s="10"/>
      <c r="G287" s="10"/>
      <c r="H287" s="14"/>
      <c r="I287" s="12"/>
      <c r="J287" s="15"/>
      <c r="K287" s="12"/>
      <c r="L287" s="12"/>
      <c r="N287" s="139"/>
    </row>
    <row r="288" spans="1:14" s="8" customFormat="1" x14ac:dyDescent="0.2">
      <c r="B288" s="41"/>
      <c r="C288" s="9"/>
      <c r="F288" s="10"/>
      <c r="G288" s="10"/>
      <c r="H288" s="14"/>
      <c r="I288" s="12"/>
      <c r="J288" s="15"/>
      <c r="K288" s="12"/>
      <c r="L288" s="12"/>
      <c r="M288" s="12"/>
      <c r="N288" s="139"/>
    </row>
    <row r="289" spans="1:19" s="8" customFormat="1" x14ac:dyDescent="0.2">
      <c r="A289" s="30"/>
      <c r="B289" s="116" t="s">
        <v>30</v>
      </c>
      <c r="C289" s="31" t="s">
        <v>31</v>
      </c>
      <c r="D289" s="32"/>
      <c r="E289" s="32"/>
      <c r="F289" s="33"/>
      <c r="G289" s="33" t="str">
        <f>+$S$1</f>
        <v>Saldo Contable al</v>
      </c>
      <c r="H289" s="34">
        <f>+$T$1</f>
        <v>42766</v>
      </c>
      <c r="I289" s="35"/>
      <c r="J289" s="36"/>
      <c r="K289" s="37">
        <f>SUM(K290:K296)</f>
        <v>50513160</v>
      </c>
      <c r="L289" s="12"/>
      <c r="M289" s="12">
        <f>+BCE!H24-BCE!I24</f>
        <v>50513160</v>
      </c>
      <c r="N289" s="139">
        <f>+K289-M289</f>
        <v>0</v>
      </c>
    </row>
    <row r="290" spans="1:19" s="8" customFormat="1" x14ac:dyDescent="0.2">
      <c r="B290" s="41"/>
      <c r="C290" s="9"/>
      <c r="F290" s="10"/>
      <c r="G290" s="10"/>
      <c r="H290" s="14"/>
      <c r="I290" s="12"/>
      <c r="J290" s="15"/>
      <c r="K290" s="12"/>
      <c r="L290" s="12"/>
      <c r="M290" s="12"/>
      <c r="N290" s="139"/>
    </row>
    <row r="291" spans="1:19" s="8" customFormat="1" x14ac:dyDescent="0.2">
      <c r="A291" s="38">
        <v>1</v>
      </c>
      <c r="B291" s="41" t="s">
        <v>81</v>
      </c>
      <c r="C291" s="39">
        <v>1</v>
      </c>
      <c r="D291" s="9" t="s">
        <v>90</v>
      </c>
      <c r="G291" s="9" t="s">
        <v>96</v>
      </c>
      <c r="I291" s="15"/>
      <c r="J291" s="12"/>
      <c r="K291" s="15">
        <v>1423140</v>
      </c>
      <c r="L291" s="40"/>
      <c r="M291" s="12"/>
      <c r="N291" s="139"/>
    </row>
    <row r="292" spans="1:19" s="8" customFormat="1" x14ac:dyDescent="0.2">
      <c r="A292" s="38">
        <v>31</v>
      </c>
      <c r="B292" s="41" t="s">
        <v>157</v>
      </c>
      <c r="C292" s="39">
        <v>113</v>
      </c>
      <c r="D292" s="9" t="s">
        <v>90</v>
      </c>
      <c r="F292" s="8">
        <v>0</v>
      </c>
      <c r="G292" s="9" t="s">
        <v>200</v>
      </c>
      <c r="I292" s="15">
        <v>204989</v>
      </c>
      <c r="J292" s="12"/>
      <c r="K292" s="15">
        <v>204989</v>
      </c>
      <c r="L292" s="40"/>
      <c r="M292" s="12"/>
      <c r="N292" s="139"/>
    </row>
    <row r="293" spans="1:19" s="8" customFormat="1" x14ac:dyDescent="0.2">
      <c r="A293" s="38">
        <v>30</v>
      </c>
      <c r="B293" s="41" t="s">
        <v>158</v>
      </c>
      <c r="C293" s="39">
        <v>135</v>
      </c>
      <c r="D293" s="9" t="s">
        <v>90</v>
      </c>
      <c r="F293" s="8">
        <v>0</v>
      </c>
      <c r="G293" s="9" t="s">
        <v>212</v>
      </c>
      <c r="J293" s="12"/>
      <c r="K293" s="15">
        <v>39755600</v>
      </c>
      <c r="L293" s="40"/>
      <c r="M293" s="12"/>
      <c r="N293" s="139"/>
      <c r="S293" s="29"/>
    </row>
    <row r="294" spans="1:19" s="8" customFormat="1" x14ac:dyDescent="0.2">
      <c r="A294" s="38">
        <v>31</v>
      </c>
      <c r="B294" s="41" t="s">
        <v>159</v>
      </c>
      <c r="C294" s="39">
        <v>154</v>
      </c>
      <c r="D294" s="9" t="s">
        <v>90</v>
      </c>
      <c r="F294" s="8">
        <v>0</v>
      </c>
      <c r="G294" s="9" t="s">
        <v>228</v>
      </c>
      <c r="I294" s="15"/>
      <c r="J294" s="12"/>
      <c r="K294" s="15">
        <v>8383600</v>
      </c>
      <c r="L294" s="40"/>
      <c r="M294" s="12"/>
      <c r="N294" s="139"/>
    </row>
    <row r="295" spans="1:19" s="8" customFormat="1" x14ac:dyDescent="0.2">
      <c r="A295" s="38">
        <v>31</v>
      </c>
      <c r="B295" s="41" t="s">
        <v>159</v>
      </c>
      <c r="C295" s="39">
        <v>154</v>
      </c>
      <c r="D295" s="9" t="s">
        <v>90</v>
      </c>
      <c r="F295" s="8">
        <v>0</v>
      </c>
      <c r="G295" s="9" t="s">
        <v>229</v>
      </c>
      <c r="I295" s="15"/>
      <c r="J295" s="12"/>
      <c r="K295" s="15">
        <v>745831</v>
      </c>
      <c r="L295" s="40"/>
      <c r="M295" s="12"/>
      <c r="N295" s="139"/>
    </row>
    <row r="296" spans="1:19" s="8" customFormat="1" x14ac:dyDescent="0.2">
      <c r="B296" s="41"/>
      <c r="C296" s="9"/>
      <c r="F296" s="10"/>
      <c r="G296" s="10"/>
      <c r="H296" s="14"/>
      <c r="I296" s="12"/>
      <c r="J296" s="15"/>
      <c r="K296" s="12"/>
      <c r="L296" s="12"/>
      <c r="M296" s="12"/>
      <c r="N296" s="139"/>
      <c r="S296" s="29"/>
    </row>
    <row r="297" spans="1:19" s="8" customFormat="1" x14ac:dyDescent="0.2">
      <c r="A297" s="30"/>
      <c r="B297" s="116" t="s">
        <v>32</v>
      </c>
      <c r="C297" s="31" t="s">
        <v>33</v>
      </c>
      <c r="D297" s="32"/>
      <c r="E297" s="32"/>
      <c r="F297" s="33"/>
      <c r="G297" s="33" t="str">
        <f>+$S$1</f>
        <v>Saldo Contable al</v>
      </c>
      <c r="H297" s="34">
        <f>+$T$1</f>
        <v>42766</v>
      </c>
      <c r="I297" s="35"/>
      <c r="J297" s="36"/>
      <c r="K297" s="37">
        <f>SUM(K298:K300)</f>
        <v>631920</v>
      </c>
      <c r="L297" s="12"/>
      <c r="M297" s="12">
        <f>+BCE!H25-BCE!I25</f>
        <v>631920</v>
      </c>
      <c r="N297" s="139">
        <f>+K297-M297</f>
        <v>0</v>
      </c>
    </row>
    <row r="298" spans="1:19" s="8" customFormat="1" x14ac:dyDescent="0.2">
      <c r="B298" s="41"/>
      <c r="C298" s="9"/>
      <c r="F298" s="10"/>
      <c r="G298" s="10"/>
      <c r="H298" s="14"/>
      <c r="I298" s="12"/>
      <c r="J298" s="15"/>
      <c r="K298" s="12"/>
      <c r="L298" s="12"/>
      <c r="N298" s="139"/>
    </row>
    <row r="299" spans="1:19" s="8" customFormat="1" x14ac:dyDescent="0.2">
      <c r="A299" s="38">
        <v>29</v>
      </c>
      <c r="B299" s="41" t="s">
        <v>126</v>
      </c>
      <c r="C299" s="39">
        <v>63</v>
      </c>
      <c r="D299" s="9" t="s">
        <v>92</v>
      </c>
      <c r="F299" s="39">
        <v>0</v>
      </c>
      <c r="G299" s="9" t="s">
        <v>129</v>
      </c>
      <c r="K299" s="15">
        <v>381930</v>
      </c>
      <c r="L299" s="41" t="s">
        <v>175</v>
      </c>
      <c r="N299" s="141"/>
    </row>
    <row r="300" spans="1:19" s="8" customFormat="1" x14ac:dyDescent="0.2">
      <c r="A300" s="38">
        <v>4</v>
      </c>
      <c r="B300" s="41" t="s">
        <v>156</v>
      </c>
      <c r="C300" s="39">
        <v>18</v>
      </c>
      <c r="D300" s="9" t="s">
        <v>92</v>
      </c>
      <c r="F300" s="39">
        <v>0</v>
      </c>
      <c r="G300" s="9" t="s">
        <v>173</v>
      </c>
      <c r="K300" s="15">
        <v>249990</v>
      </c>
      <c r="L300" s="41" t="s">
        <v>175</v>
      </c>
      <c r="N300" s="141"/>
    </row>
    <row r="301" spans="1:19" s="8" customFormat="1" x14ac:dyDescent="0.2">
      <c r="A301" s="38"/>
      <c r="B301" s="41"/>
      <c r="C301" s="39"/>
      <c r="D301" s="9"/>
      <c r="F301" s="39"/>
      <c r="G301" s="9"/>
      <c r="I301" s="38"/>
      <c r="K301" s="15"/>
      <c r="L301" s="41"/>
      <c r="N301" s="140"/>
    </row>
    <row r="302" spans="1:19" s="8" customFormat="1" x14ac:dyDescent="0.2">
      <c r="A302" s="30"/>
      <c r="B302" s="116" t="s">
        <v>34</v>
      </c>
      <c r="C302" s="31" t="s">
        <v>35</v>
      </c>
      <c r="D302" s="32"/>
      <c r="E302" s="32"/>
      <c r="F302" s="33"/>
      <c r="G302" s="33" t="str">
        <f>+$S$1</f>
        <v>Saldo Contable al</v>
      </c>
      <c r="H302" s="34">
        <f>+$T$1</f>
        <v>42766</v>
      </c>
      <c r="I302" s="35"/>
      <c r="J302" s="36"/>
      <c r="K302" s="37">
        <f>SUM(K303:K306)</f>
        <v>-20832651</v>
      </c>
      <c r="L302" s="12"/>
      <c r="M302" s="12">
        <f>+BCE!H26-BCE!I26</f>
        <v>-20832651</v>
      </c>
      <c r="N302" s="139">
        <f>+K302-M302</f>
        <v>0</v>
      </c>
    </row>
    <row r="303" spans="1:19" s="8" customFormat="1" x14ac:dyDescent="0.2">
      <c r="B303" s="41"/>
      <c r="C303" s="9"/>
      <c r="G303" s="10"/>
      <c r="H303" s="14"/>
      <c r="I303" s="15"/>
      <c r="J303" s="12"/>
      <c r="K303" s="15"/>
      <c r="L303" s="12"/>
      <c r="N303" s="139"/>
    </row>
    <row r="304" spans="1:19" s="8" customFormat="1" x14ac:dyDescent="0.2">
      <c r="A304" s="38">
        <v>1</v>
      </c>
      <c r="B304" s="41" t="s">
        <v>81</v>
      </c>
      <c r="C304" s="39">
        <v>1</v>
      </c>
      <c r="D304" s="9" t="s">
        <v>90</v>
      </c>
      <c r="G304" s="9" t="s">
        <v>97</v>
      </c>
      <c r="I304" s="12"/>
      <c r="J304" s="15"/>
      <c r="K304" s="15">
        <v>-9969413</v>
      </c>
      <c r="L304" s="40"/>
      <c r="M304" s="12"/>
      <c r="N304" s="139"/>
    </row>
    <row r="305" spans="1:14" s="8" customFormat="1" x14ac:dyDescent="0.2">
      <c r="A305" s="38">
        <v>31</v>
      </c>
      <c r="B305" s="9" t="s">
        <v>159</v>
      </c>
      <c r="C305" s="39">
        <v>163</v>
      </c>
      <c r="D305" s="9" t="s">
        <v>90</v>
      </c>
      <c r="F305" s="39"/>
      <c r="G305" s="9" t="s">
        <v>251</v>
      </c>
      <c r="I305" s="38"/>
      <c r="K305" s="15">
        <v>-10863238</v>
      </c>
      <c r="L305" s="41"/>
      <c r="N305" s="140"/>
    </row>
    <row r="306" spans="1:14" s="8" customFormat="1" x14ac:dyDescent="0.2">
      <c r="B306" s="41"/>
      <c r="C306" s="9"/>
      <c r="G306" s="10"/>
      <c r="H306" s="14"/>
      <c r="I306" s="15"/>
      <c r="J306" s="12"/>
      <c r="K306" s="15"/>
      <c r="L306" s="12"/>
      <c r="M306" s="12"/>
      <c r="N306" s="139"/>
    </row>
    <row r="307" spans="1:14" s="8" customFormat="1" x14ac:dyDescent="0.2">
      <c r="A307" s="30"/>
      <c r="B307" s="116" t="s">
        <v>36</v>
      </c>
      <c r="C307" s="31" t="s">
        <v>37</v>
      </c>
      <c r="D307" s="32"/>
      <c r="E307" s="32"/>
      <c r="F307" s="33"/>
      <c r="G307" s="33" t="str">
        <f>+$S$1</f>
        <v>Saldo Contable al</v>
      </c>
      <c r="H307" s="34">
        <f>+$T$1</f>
        <v>42766</v>
      </c>
      <c r="I307" s="35"/>
      <c r="J307" s="36"/>
      <c r="K307" s="37">
        <f>SUM(K308:K311)</f>
        <v>-100</v>
      </c>
      <c r="L307" s="12"/>
      <c r="M307" s="12">
        <f>+BCE!H27-BCE!I27</f>
        <v>-100</v>
      </c>
      <c r="N307" s="139">
        <f>+K307-M307</f>
        <v>0</v>
      </c>
    </row>
    <row r="308" spans="1:14" s="8" customFormat="1" x14ac:dyDescent="0.2">
      <c r="B308" s="41"/>
      <c r="C308" s="9"/>
      <c r="F308" s="10"/>
      <c r="G308" s="10"/>
      <c r="H308" s="14"/>
      <c r="I308" s="12"/>
      <c r="J308" s="12"/>
      <c r="K308" s="12"/>
      <c r="L308" s="12"/>
      <c r="N308" s="139"/>
    </row>
    <row r="309" spans="1:14" s="8" customFormat="1" x14ac:dyDescent="0.2">
      <c r="A309" s="22" t="s">
        <v>225</v>
      </c>
      <c r="B309" s="27" t="s">
        <v>226</v>
      </c>
      <c r="C309" s="56">
        <v>22814</v>
      </c>
      <c r="F309" s="57">
        <v>42669</v>
      </c>
      <c r="G309" s="9" t="s">
        <v>230</v>
      </c>
      <c r="I309" s="38"/>
      <c r="K309" s="38">
        <v>-100</v>
      </c>
      <c r="L309" s="8" t="s">
        <v>253</v>
      </c>
      <c r="N309" s="140"/>
    </row>
    <row r="310" spans="1:14" s="99" customFormat="1" ht="15" x14ac:dyDescent="0.25">
      <c r="K310" s="16"/>
      <c r="N310" s="142"/>
    </row>
    <row r="311" spans="1:14" s="8" customFormat="1" x14ac:dyDescent="0.2">
      <c r="A311" s="38"/>
      <c r="B311" s="41"/>
      <c r="C311" s="39"/>
      <c r="D311" s="9"/>
      <c r="I311" s="12"/>
      <c r="J311" s="15"/>
      <c r="K311" s="15"/>
      <c r="L311" s="40"/>
      <c r="M311" s="12"/>
      <c r="N311" s="139"/>
    </row>
    <row r="312" spans="1:14" s="8" customFormat="1" x14ac:dyDescent="0.2">
      <c r="A312" s="30"/>
      <c r="B312" s="116" t="s">
        <v>38</v>
      </c>
      <c r="C312" s="31" t="s">
        <v>39</v>
      </c>
      <c r="D312" s="32"/>
      <c r="E312" s="32"/>
      <c r="F312" s="33"/>
      <c r="G312" s="33" t="str">
        <f>+$S$1</f>
        <v>Saldo Contable al</v>
      </c>
      <c r="H312" s="34">
        <f>+$T$1</f>
        <v>42766</v>
      </c>
      <c r="I312" s="35"/>
      <c r="J312" s="36"/>
      <c r="K312" s="37">
        <f>SUM(K313:K318)</f>
        <v>-156226</v>
      </c>
      <c r="L312" s="12"/>
      <c r="M312" s="12">
        <f>+BCE!H28-BCE!I28</f>
        <v>-156226</v>
      </c>
      <c r="N312" s="139">
        <f>+K312-M312</f>
        <v>0</v>
      </c>
    </row>
    <row r="313" spans="1:14" s="8" customFormat="1" x14ac:dyDescent="0.2">
      <c r="B313" s="41"/>
      <c r="C313" s="9"/>
      <c r="F313" s="10"/>
      <c r="G313" s="10"/>
      <c r="H313" s="14"/>
      <c r="I313" s="15"/>
      <c r="J313" s="12"/>
      <c r="K313" s="15"/>
      <c r="L313" s="12"/>
      <c r="N313" s="139"/>
    </row>
    <row r="314" spans="1:14" s="8" customFormat="1" x14ac:dyDescent="0.2">
      <c r="A314" s="76" t="s">
        <v>131</v>
      </c>
      <c r="B314" s="120"/>
      <c r="C314" s="77">
        <v>28</v>
      </c>
      <c r="D314" s="58" t="s">
        <v>108</v>
      </c>
      <c r="E314" s="73">
        <v>88</v>
      </c>
      <c r="F314" s="78">
        <v>42490</v>
      </c>
      <c r="G314" s="58" t="s">
        <v>211</v>
      </c>
      <c r="I314" s="72"/>
      <c r="K314" s="60">
        <v>-22222</v>
      </c>
      <c r="L314" s="8" t="s">
        <v>169</v>
      </c>
      <c r="M314" s="72"/>
      <c r="N314" s="141"/>
    </row>
    <row r="315" spans="1:14" s="8" customFormat="1" x14ac:dyDescent="0.2">
      <c r="A315" s="76" t="s">
        <v>209</v>
      </c>
      <c r="B315" s="120"/>
      <c r="C315" s="77">
        <v>23</v>
      </c>
      <c r="D315" s="58" t="s">
        <v>108</v>
      </c>
      <c r="E315" s="73">
        <v>66</v>
      </c>
      <c r="F315" s="78">
        <v>42695</v>
      </c>
      <c r="G315" s="58" t="s">
        <v>210</v>
      </c>
      <c r="I315" s="72"/>
      <c r="K315" s="60">
        <v>-84004</v>
      </c>
      <c r="L315" s="8" t="s">
        <v>169</v>
      </c>
      <c r="M315" s="72"/>
      <c r="N315" s="141"/>
    </row>
    <row r="316" spans="1:14" s="8" customFormat="1" x14ac:dyDescent="0.2">
      <c r="A316" s="76"/>
      <c r="B316" s="120"/>
      <c r="C316" s="77"/>
      <c r="D316" s="58"/>
      <c r="E316" s="73">
        <v>71</v>
      </c>
      <c r="F316" s="78"/>
      <c r="G316" s="58" t="s">
        <v>308</v>
      </c>
      <c r="I316" s="72"/>
      <c r="K316" s="60">
        <v>-50000</v>
      </c>
      <c r="M316" s="72"/>
      <c r="N316" s="141"/>
    </row>
    <row r="317" spans="1:14" s="8" customFormat="1" x14ac:dyDescent="0.2">
      <c r="A317" s="27"/>
      <c r="B317" s="120"/>
      <c r="C317" s="56"/>
      <c r="F317" s="57"/>
      <c r="G317" s="57"/>
      <c r="H317" s="9"/>
      <c r="I317" s="38"/>
      <c r="K317" s="12"/>
      <c r="M317" s="38"/>
      <c r="N317" s="143"/>
    </row>
    <row r="318" spans="1:14" s="8" customFormat="1" x14ac:dyDescent="0.2">
      <c r="B318" s="41"/>
      <c r="C318" s="9"/>
      <c r="F318" s="10"/>
      <c r="G318" s="9"/>
      <c r="H318" s="14"/>
      <c r="I318" s="15"/>
      <c r="J318" s="12"/>
      <c r="K318" s="15"/>
      <c r="L318" s="12"/>
      <c r="M318" s="12"/>
      <c r="N318" s="139"/>
    </row>
    <row r="319" spans="1:14" s="8" customFormat="1" x14ac:dyDescent="0.2">
      <c r="A319" s="30"/>
      <c r="B319" s="116" t="s">
        <v>40</v>
      </c>
      <c r="C319" s="31" t="s">
        <v>41</v>
      </c>
      <c r="D319" s="32"/>
      <c r="E319" s="32"/>
      <c r="F319" s="33"/>
      <c r="G319" s="33" t="str">
        <f>+$S$1</f>
        <v>Saldo Contable al</v>
      </c>
      <c r="H319" s="34">
        <f>+$T$1</f>
        <v>42766</v>
      </c>
      <c r="I319" s="35"/>
      <c r="J319" s="36"/>
      <c r="K319" s="37">
        <f>SUM(K320:K322)</f>
        <v>0</v>
      </c>
      <c r="L319" s="12"/>
      <c r="M319" s="12">
        <f>+BCE!H29-BCE!I29</f>
        <v>0</v>
      </c>
      <c r="N319" s="139">
        <f>+K319-M319</f>
        <v>0</v>
      </c>
    </row>
    <row r="320" spans="1:14" s="8" customFormat="1" x14ac:dyDescent="0.2">
      <c r="B320" s="41"/>
      <c r="C320" s="9"/>
      <c r="F320" s="10"/>
      <c r="G320" s="10"/>
      <c r="H320" s="14"/>
      <c r="I320" s="15"/>
      <c r="J320" s="12"/>
      <c r="K320" s="15"/>
      <c r="L320" s="12"/>
      <c r="N320" s="139"/>
    </row>
    <row r="321" spans="1:14" s="8" customFormat="1" x14ac:dyDescent="0.2">
      <c r="A321" s="76"/>
      <c r="B321" s="120"/>
      <c r="C321" s="77"/>
      <c r="D321" s="58"/>
      <c r="E321" s="73"/>
      <c r="F321" s="78"/>
      <c r="G321" s="58"/>
      <c r="I321" s="72"/>
      <c r="K321" s="60"/>
      <c r="M321" s="72"/>
      <c r="N321" s="141"/>
    </row>
    <row r="322" spans="1:14" s="8" customFormat="1" x14ac:dyDescent="0.2">
      <c r="B322" s="41"/>
      <c r="C322" s="9"/>
      <c r="F322" s="10"/>
      <c r="G322" s="10"/>
      <c r="H322" s="14"/>
      <c r="I322" s="15"/>
      <c r="J322" s="12"/>
      <c r="K322" s="15"/>
      <c r="L322" s="12"/>
      <c r="M322" s="12"/>
      <c r="N322" s="139"/>
    </row>
    <row r="323" spans="1:14" s="8" customFormat="1" x14ac:dyDescent="0.2">
      <c r="A323" s="30"/>
      <c r="B323" s="116">
        <v>21050500</v>
      </c>
      <c r="C323" s="31" t="s">
        <v>121</v>
      </c>
      <c r="D323" s="32"/>
      <c r="E323" s="32"/>
      <c r="F323" s="33"/>
      <c r="G323" s="33" t="str">
        <f>+$S$1</f>
        <v>Saldo Contable al</v>
      </c>
      <c r="H323" s="34">
        <f>+$T$1</f>
        <v>42766</v>
      </c>
      <c r="I323" s="35"/>
      <c r="J323" s="36"/>
      <c r="K323" s="37">
        <f>SUM(K324:K326)</f>
        <v>0</v>
      </c>
      <c r="L323" s="12"/>
      <c r="M323" s="12"/>
      <c r="N323" s="139"/>
    </row>
    <row r="324" spans="1:14" s="8" customFormat="1" x14ac:dyDescent="0.2">
      <c r="B324" s="41"/>
      <c r="C324" s="9"/>
      <c r="F324" s="10"/>
      <c r="G324" s="10"/>
      <c r="H324" s="14"/>
      <c r="I324" s="15"/>
      <c r="J324" s="12"/>
      <c r="K324" s="15"/>
      <c r="L324" s="12"/>
      <c r="M324" s="12"/>
      <c r="N324" s="139"/>
    </row>
    <row r="325" spans="1:14" s="8" customFormat="1" x14ac:dyDescent="0.2">
      <c r="A325" s="72"/>
      <c r="B325" s="100"/>
      <c r="C325" s="73"/>
      <c r="D325" s="58"/>
      <c r="E325" s="58"/>
      <c r="F325" s="73"/>
      <c r="G325" s="58"/>
      <c r="K325" s="60"/>
      <c r="L325" s="40"/>
      <c r="N325" s="141"/>
    </row>
    <row r="326" spans="1:14" x14ac:dyDescent="0.2">
      <c r="M326" s="7"/>
    </row>
    <row r="327" spans="1:14" s="8" customFormat="1" x14ac:dyDescent="0.2">
      <c r="A327" s="30"/>
      <c r="B327" s="116">
        <v>21050600</v>
      </c>
      <c r="C327" s="31" t="s">
        <v>146</v>
      </c>
      <c r="D327" s="32"/>
      <c r="E327" s="32"/>
      <c r="F327" s="33"/>
      <c r="G327" s="33" t="str">
        <f>+$S$1</f>
        <v>Saldo Contable al</v>
      </c>
      <c r="H327" s="34">
        <f>+$T$1</f>
        <v>42766</v>
      </c>
      <c r="I327" s="35"/>
      <c r="J327" s="36"/>
      <c r="K327" s="37">
        <f>SUM(K328:K331)</f>
        <v>-10000</v>
      </c>
      <c r="L327" s="12"/>
      <c r="M327" s="12">
        <f>+BCE!H30-BCE!I30</f>
        <v>-10000</v>
      </c>
      <c r="N327" s="139">
        <f>+K327-M327</f>
        <v>0</v>
      </c>
    </row>
    <row r="328" spans="1:14" s="8" customFormat="1" x14ac:dyDescent="0.2">
      <c r="B328" s="41"/>
      <c r="C328" s="9"/>
      <c r="F328" s="10"/>
      <c r="G328" s="10"/>
      <c r="H328" s="14"/>
      <c r="I328" s="15"/>
      <c r="J328" s="12"/>
      <c r="K328" s="15"/>
      <c r="L328" s="12"/>
      <c r="N328" s="139"/>
    </row>
    <row r="329" spans="1:14" s="8" customFormat="1" x14ac:dyDescent="0.2">
      <c r="B329" s="100"/>
      <c r="C329" s="58" t="s">
        <v>309</v>
      </c>
      <c r="F329" s="59"/>
      <c r="G329" s="59"/>
      <c r="H329" s="98"/>
      <c r="I329" s="60"/>
      <c r="J329" s="12"/>
      <c r="K329" s="60">
        <v>-10000</v>
      </c>
      <c r="L329" s="12"/>
      <c r="N329" s="139"/>
    </row>
    <row r="330" spans="1:14" s="8" customFormat="1" x14ac:dyDescent="0.2">
      <c r="B330" s="41"/>
      <c r="C330" s="9"/>
      <c r="F330" s="10"/>
      <c r="G330" s="10"/>
      <c r="H330" s="14"/>
      <c r="I330" s="15"/>
      <c r="J330" s="12"/>
      <c r="K330" s="15"/>
      <c r="L330" s="12"/>
      <c r="N330" s="139"/>
    </row>
    <row r="331" spans="1:14" s="8" customFormat="1" x14ac:dyDescent="0.2">
      <c r="B331" s="41"/>
      <c r="C331" s="9"/>
      <c r="F331" s="10"/>
      <c r="G331" s="10"/>
      <c r="H331" s="14"/>
      <c r="I331" s="15"/>
      <c r="J331" s="12"/>
      <c r="K331" s="15"/>
      <c r="L331" s="12"/>
      <c r="N331" s="139"/>
    </row>
    <row r="332" spans="1:14" s="8" customFormat="1" x14ac:dyDescent="0.2">
      <c r="A332" s="30"/>
      <c r="B332" s="116">
        <v>21080101</v>
      </c>
      <c r="C332" s="31" t="s">
        <v>138</v>
      </c>
      <c r="D332" s="32"/>
      <c r="E332" s="32"/>
      <c r="F332" s="33"/>
      <c r="G332" s="33" t="str">
        <f>+$S$1</f>
        <v>Saldo Contable al</v>
      </c>
      <c r="H332" s="34">
        <f>+$T$1</f>
        <v>42766</v>
      </c>
      <c r="I332" s="35"/>
      <c r="J332" s="36"/>
      <c r="K332" s="37">
        <f>SUM(K333:K340)</f>
        <v>-27113417</v>
      </c>
      <c r="L332" s="12"/>
      <c r="M332" s="12">
        <f>+BCE!H31-BCE!I31</f>
        <v>-27113417</v>
      </c>
      <c r="N332" s="139">
        <f>+K332-M332</f>
        <v>0</v>
      </c>
    </row>
    <row r="333" spans="1:14" s="8" customFormat="1" x14ac:dyDescent="0.2">
      <c r="A333" s="38"/>
      <c r="B333" s="41"/>
      <c r="C333" s="39"/>
      <c r="D333" s="9"/>
      <c r="E333" s="9"/>
      <c r="F333" s="39"/>
      <c r="G333" s="9"/>
      <c r="N333" s="140"/>
    </row>
    <row r="334" spans="1:14" s="8" customFormat="1" x14ac:dyDescent="0.2">
      <c r="A334" s="22" t="s">
        <v>244</v>
      </c>
      <c r="B334" s="27" t="s">
        <v>215</v>
      </c>
      <c r="C334" s="56">
        <v>1</v>
      </c>
      <c r="D334" s="9" t="s">
        <v>239</v>
      </c>
      <c r="E334" s="39">
        <v>158</v>
      </c>
      <c r="F334" s="57">
        <v>42735</v>
      </c>
      <c r="G334" s="9" t="s">
        <v>245</v>
      </c>
      <c r="I334" s="38"/>
      <c r="K334" s="38">
        <v>-197614</v>
      </c>
      <c r="N334" s="140"/>
    </row>
    <row r="335" spans="1:14" s="8" customFormat="1" x14ac:dyDescent="0.2">
      <c r="A335" s="22" t="s">
        <v>244</v>
      </c>
      <c r="B335" s="27" t="s">
        <v>215</v>
      </c>
      <c r="C335" s="56">
        <v>39</v>
      </c>
      <c r="D335" s="9" t="s">
        <v>239</v>
      </c>
      <c r="E335" s="39">
        <v>158</v>
      </c>
      <c r="F335" s="57">
        <v>42735</v>
      </c>
      <c r="G335" s="9" t="s">
        <v>246</v>
      </c>
      <c r="I335" s="38"/>
      <c r="K335" s="38">
        <v>-51621</v>
      </c>
      <c r="N335" s="140"/>
    </row>
    <row r="336" spans="1:14" s="8" customFormat="1" x14ac:dyDescent="0.2">
      <c r="A336" s="22" t="s">
        <v>203</v>
      </c>
      <c r="B336" s="27" t="s">
        <v>204</v>
      </c>
      <c r="C336" s="56">
        <v>320628</v>
      </c>
      <c r="D336" s="9" t="s">
        <v>239</v>
      </c>
      <c r="E336" s="39">
        <v>158</v>
      </c>
      <c r="F336" s="57">
        <v>42735</v>
      </c>
      <c r="G336" s="9" t="s">
        <v>247</v>
      </c>
      <c r="I336" s="38"/>
      <c r="K336" s="38">
        <v>-204773</v>
      </c>
      <c r="N336" s="140"/>
    </row>
    <row r="337" spans="1:14" s="8" customFormat="1" x14ac:dyDescent="0.2">
      <c r="A337" s="22" t="s">
        <v>235</v>
      </c>
      <c r="B337" s="27" t="s">
        <v>236</v>
      </c>
      <c r="C337" s="56">
        <v>1907</v>
      </c>
      <c r="D337" s="9" t="s">
        <v>239</v>
      </c>
      <c r="E337" s="39">
        <v>158</v>
      </c>
      <c r="F337" s="57">
        <v>42735</v>
      </c>
      <c r="G337" s="9" t="s">
        <v>248</v>
      </c>
      <c r="I337" s="38"/>
      <c r="K337" s="38">
        <v>-19546637</v>
      </c>
      <c r="N337" s="140"/>
    </row>
    <row r="338" spans="1:14" s="8" customFormat="1" x14ac:dyDescent="0.2">
      <c r="A338" s="22" t="s">
        <v>224</v>
      </c>
      <c r="B338" s="27" t="s">
        <v>216</v>
      </c>
      <c r="C338" s="56">
        <v>1</v>
      </c>
      <c r="D338" s="9" t="s">
        <v>239</v>
      </c>
      <c r="E338" s="39">
        <v>158</v>
      </c>
      <c r="F338" s="57">
        <v>42735</v>
      </c>
      <c r="G338" s="9" t="s">
        <v>249</v>
      </c>
      <c r="I338" s="38"/>
      <c r="K338" s="38">
        <v>-7000000</v>
      </c>
      <c r="N338" s="140"/>
    </row>
    <row r="339" spans="1:14" s="8" customFormat="1" x14ac:dyDescent="0.2">
      <c r="A339" s="22" t="s">
        <v>240</v>
      </c>
      <c r="B339" s="27" t="s">
        <v>241</v>
      </c>
      <c r="C339" s="56">
        <v>26600133</v>
      </c>
      <c r="D339" s="9" t="s">
        <v>239</v>
      </c>
      <c r="E339" s="39">
        <v>158</v>
      </c>
      <c r="F339" s="57">
        <v>42735</v>
      </c>
      <c r="G339" s="9" t="s">
        <v>250</v>
      </c>
      <c r="I339" s="38"/>
      <c r="K339" s="38">
        <v>-112772</v>
      </c>
      <c r="N339" s="140"/>
    </row>
    <row r="340" spans="1:14" s="8" customFormat="1" x14ac:dyDescent="0.2">
      <c r="A340" s="38"/>
      <c r="B340" s="41"/>
      <c r="C340" s="39"/>
      <c r="D340" s="9"/>
      <c r="E340" s="9"/>
      <c r="F340" s="39"/>
      <c r="G340" s="9"/>
      <c r="K340" s="15"/>
      <c r="L340" s="41"/>
      <c r="N340" s="141"/>
    </row>
    <row r="341" spans="1:14" s="8" customFormat="1" x14ac:dyDescent="0.2">
      <c r="A341" s="30"/>
      <c r="B341" s="116">
        <v>21080201</v>
      </c>
      <c r="C341" s="31" t="s">
        <v>231</v>
      </c>
      <c r="D341" s="32"/>
      <c r="E341" s="32"/>
      <c r="F341" s="33"/>
      <c r="G341" s="33" t="str">
        <f>+$S$1</f>
        <v>Saldo Contable al</v>
      </c>
      <c r="H341" s="34">
        <f>+$T$1</f>
        <v>42766</v>
      </c>
      <c r="I341" s="35"/>
      <c r="J341" s="36"/>
      <c r="K341" s="37">
        <f>SUM(K342:K344)</f>
        <v>-7769135</v>
      </c>
      <c r="L341" s="12"/>
      <c r="M341" s="12">
        <f>+BCE!H32-BCE!I32</f>
        <v>-7769135</v>
      </c>
      <c r="N341" s="139">
        <f>+K341-M341</f>
        <v>0</v>
      </c>
    </row>
    <row r="342" spans="1:14" s="8" customFormat="1" x14ac:dyDescent="0.2">
      <c r="A342" s="38"/>
      <c r="B342" s="41"/>
      <c r="C342" s="39"/>
      <c r="D342" s="9"/>
      <c r="E342" s="9"/>
      <c r="F342" s="39"/>
      <c r="G342" s="9"/>
      <c r="K342" s="15"/>
      <c r="L342" s="41"/>
      <c r="N342" s="141"/>
    </row>
    <row r="343" spans="1:14" s="8" customFormat="1" x14ac:dyDescent="0.2">
      <c r="A343" s="38"/>
      <c r="B343" s="41"/>
      <c r="C343" s="9" t="s">
        <v>252</v>
      </c>
      <c r="D343" s="9"/>
      <c r="E343" s="9"/>
      <c r="F343" s="39"/>
      <c r="G343" s="9"/>
      <c r="K343" s="15">
        <v>-7769135</v>
      </c>
      <c r="L343" s="41"/>
      <c r="N343" s="141"/>
    </row>
    <row r="344" spans="1:14" s="8" customFormat="1" x14ac:dyDescent="0.2">
      <c r="A344" s="38"/>
      <c r="B344" s="41"/>
      <c r="C344" s="39"/>
      <c r="D344" s="9"/>
      <c r="E344" s="9"/>
      <c r="F344" s="39"/>
      <c r="G344" s="9"/>
      <c r="K344" s="15"/>
      <c r="L344" s="41"/>
      <c r="N344" s="141"/>
    </row>
    <row r="345" spans="1:14" s="8" customFormat="1" x14ac:dyDescent="0.2">
      <c r="A345" s="30"/>
      <c r="B345" s="116" t="s">
        <v>42</v>
      </c>
      <c r="C345" s="31" t="s">
        <v>43</v>
      </c>
      <c r="D345" s="32"/>
      <c r="E345" s="32"/>
      <c r="F345" s="33"/>
      <c r="G345" s="33" t="str">
        <f>+$S$1</f>
        <v>Saldo Contable al</v>
      </c>
      <c r="H345" s="34">
        <f>+$T$1</f>
        <v>42766</v>
      </c>
      <c r="I345" s="35"/>
      <c r="J345" s="36"/>
      <c r="K345" s="37">
        <f>SUM(K346:K348)</f>
        <v>0</v>
      </c>
      <c r="L345" s="12"/>
      <c r="M345" s="12">
        <f>+BCE!H33-BCE!I33</f>
        <v>0</v>
      </c>
      <c r="N345" s="139">
        <f>+K345-M345</f>
        <v>0</v>
      </c>
    </row>
    <row r="346" spans="1:14" s="8" customFormat="1" x14ac:dyDescent="0.2">
      <c r="B346" s="41"/>
      <c r="C346" s="9"/>
      <c r="G346" s="10"/>
      <c r="H346" s="14"/>
      <c r="I346" s="15"/>
      <c r="J346" s="12"/>
      <c r="K346" s="15"/>
      <c r="L346" s="12"/>
      <c r="N346" s="139"/>
    </row>
    <row r="347" spans="1:14" s="8" customFormat="1" x14ac:dyDescent="0.2">
      <c r="B347" s="100"/>
      <c r="C347" s="58" t="s">
        <v>223</v>
      </c>
      <c r="G347" s="59"/>
      <c r="H347" s="98"/>
      <c r="I347" s="60"/>
      <c r="J347" s="12"/>
      <c r="K347" s="60"/>
      <c r="L347" s="12"/>
      <c r="M347" s="12"/>
      <c r="N347" s="139"/>
    </row>
    <row r="348" spans="1:14" s="8" customFormat="1" x14ac:dyDescent="0.2">
      <c r="B348" s="41"/>
      <c r="C348" s="9"/>
      <c r="G348" s="10"/>
      <c r="H348" s="14"/>
      <c r="I348" s="15"/>
      <c r="J348" s="12"/>
      <c r="K348" s="15"/>
      <c r="L348" s="12"/>
      <c r="M348" s="12"/>
      <c r="N348" s="139"/>
    </row>
    <row r="349" spans="1:14" s="8" customFormat="1" x14ac:dyDescent="0.2">
      <c r="A349" s="30"/>
      <c r="B349" s="116" t="s">
        <v>44</v>
      </c>
      <c r="C349" s="31" t="s">
        <v>45</v>
      </c>
      <c r="D349" s="32"/>
      <c r="E349" s="32"/>
      <c r="F349" s="33"/>
      <c r="G349" s="33" t="str">
        <f>+$S$1</f>
        <v>Saldo Contable al</v>
      </c>
      <c r="H349" s="34">
        <f>+$T$1</f>
        <v>42766</v>
      </c>
      <c r="I349" s="35"/>
      <c r="J349" s="36"/>
      <c r="K349" s="37">
        <f>SUM(K350:K351)</f>
        <v>0</v>
      </c>
      <c r="L349" s="12"/>
      <c r="M349" s="12">
        <f>+BCE!H34-BCE!I34</f>
        <v>0</v>
      </c>
      <c r="N349" s="139">
        <f>+K349-M349</f>
        <v>0</v>
      </c>
    </row>
    <row r="352" spans="1:14" s="8" customFormat="1" x14ac:dyDescent="0.2">
      <c r="B352" s="41"/>
      <c r="C352" s="9"/>
      <c r="G352" s="10"/>
      <c r="H352" s="14"/>
      <c r="I352" s="15"/>
      <c r="J352" s="12"/>
      <c r="K352" s="15"/>
      <c r="L352" s="12"/>
      <c r="M352" s="12"/>
      <c r="N352" s="139"/>
    </row>
    <row r="353" spans="1:14" s="8" customFormat="1" x14ac:dyDescent="0.2">
      <c r="A353" s="30"/>
      <c r="B353" s="116">
        <v>21080403</v>
      </c>
      <c r="C353" s="31" t="s">
        <v>255</v>
      </c>
      <c r="D353" s="32"/>
      <c r="E353" s="32"/>
      <c r="F353" s="33"/>
      <c r="G353" s="33" t="str">
        <f>+$S$1</f>
        <v>Saldo Contable al</v>
      </c>
      <c r="H353" s="34">
        <f>+$T$1</f>
        <v>42766</v>
      </c>
      <c r="I353" s="35"/>
      <c r="J353" s="36"/>
      <c r="K353" s="37">
        <f>SUM(K354:K355)</f>
        <v>0</v>
      </c>
      <c r="L353" s="12"/>
      <c r="M353" s="12">
        <f>+BCE!H35-BCE!I35</f>
        <v>0</v>
      </c>
      <c r="N353" s="139">
        <f>+K353-M353</f>
        <v>0</v>
      </c>
    </row>
    <row r="354" spans="1:14" s="8" customFormat="1" x14ac:dyDescent="0.2">
      <c r="B354" s="41"/>
      <c r="C354" s="9"/>
      <c r="G354" s="10"/>
      <c r="H354" s="14"/>
      <c r="I354" s="15"/>
      <c r="J354" s="12"/>
      <c r="K354" s="15"/>
      <c r="L354" s="12"/>
      <c r="M354" s="12"/>
      <c r="N354" s="139"/>
    </row>
    <row r="355" spans="1:14" s="8" customFormat="1" x14ac:dyDescent="0.2">
      <c r="B355" s="100"/>
      <c r="C355" s="58" t="s">
        <v>258</v>
      </c>
      <c r="G355" s="59"/>
      <c r="H355" s="98"/>
      <c r="I355" s="60"/>
      <c r="J355" s="12"/>
      <c r="K355" s="60"/>
      <c r="L355" s="12"/>
      <c r="N355" s="139"/>
    </row>
    <row r="356" spans="1:14" s="8" customFormat="1" x14ac:dyDescent="0.2">
      <c r="B356" s="41"/>
      <c r="C356" s="9"/>
      <c r="G356" s="10"/>
      <c r="H356" s="14"/>
      <c r="I356" s="15"/>
      <c r="J356" s="12"/>
      <c r="K356" s="15"/>
      <c r="L356" s="12"/>
      <c r="M356" s="12"/>
      <c r="N356" s="139"/>
    </row>
    <row r="357" spans="1:14" s="8" customFormat="1" x14ac:dyDescent="0.2">
      <c r="A357" s="30"/>
      <c r="B357" s="116" t="s">
        <v>46</v>
      </c>
      <c r="C357" s="31" t="s">
        <v>47</v>
      </c>
      <c r="D357" s="32"/>
      <c r="E357" s="32"/>
      <c r="F357" s="33"/>
      <c r="G357" s="33" t="str">
        <f>+$S$1</f>
        <v>Saldo Contable al</v>
      </c>
      <c r="H357" s="34">
        <f>+$T$1</f>
        <v>42766</v>
      </c>
      <c r="I357" s="35"/>
      <c r="J357" s="36"/>
      <c r="K357" s="37">
        <f>SUM(K358:K360)</f>
        <v>0</v>
      </c>
      <c r="L357" s="12"/>
      <c r="M357" s="12">
        <f>+BCE!H36-BCE!I36</f>
        <v>0</v>
      </c>
      <c r="N357" s="139">
        <f>+K357-M357</f>
        <v>0</v>
      </c>
    </row>
    <row r="358" spans="1:14" s="8" customFormat="1" x14ac:dyDescent="0.2">
      <c r="B358" s="41"/>
      <c r="C358" s="9"/>
      <c r="G358" s="10"/>
      <c r="H358" s="14"/>
      <c r="I358" s="15"/>
      <c r="J358" s="12"/>
      <c r="K358" s="15"/>
      <c r="L358" s="12"/>
      <c r="N358" s="140"/>
    </row>
    <row r="359" spans="1:14" s="8" customFormat="1" x14ac:dyDescent="0.2">
      <c r="B359" s="41"/>
      <c r="C359" s="58" t="s">
        <v>223</v>
      </c>
      <c r="G359" s="10"/>
      <c r="H359" s="14"/>
      <c r="I359" s="15"/>
      <c r="J359" s="12"/>
      <c r="K359" s="15"/>
      <c r="L359" s="12"/>
      <c r="M359" s="12"/>
      <c r="N359" s="139"/>
    </row>
    <row r="360" spans="1:14" s="8" customFormat="1" x14ac:dyDescent="0.2">
      <c r="B360" s="41"/>
      <c r="C360" s="9"/>
      <c r="G360" s="10"/>
      <c r="H360" s="14"/>
      <c r="I360" s="15"/>
      <c r="J360" s="12"/>
      <c r="K360" s="15"/>
      <c r="L360" s="12"/>
      <c r="M360" s="12"/>
      <c r="N360" s="139"/>
    </row>
    <row r="361" spans="1:14" s="8" customFormat="1" x14ac:dyDescent="0.2">
      <c r="A361" s="30"/>
      <c r="B361" s="116" t="s">
        <v>48</v>
      </c>
      <c r="C361" s="31" t="s">
        <v>49</v>
      </c>
      <c r="D361" s="32"/>
      <c r="E361" s="32"/>
      <c r="F361" s="33"/>
      <c r="G361" s="33" t="str">
        <f>+$S$1</f>
        <v>Saldo Contable al</v>
      </c>
      <c r="H361" s="34">
        <f>+$T$1</f>
        <v>42766</v>
      </c>
      <c r="I361" s="35"/>
      <c r="J361" s="36"/>
      <c r="K361" s="37">
        <f>SUM(K362:K364)</f>
        <v>0</v>
      </c>
      <c r="L361" s="12"/>
      <c r="M361" s="12">
        <f>+BCE!H37-BCE!I37</f>
        <v>0</v>
      </c>
      <c r="N361" s="139">
        <f>+K361-M361</f>
        <v>0</v>
      </c>
    </row>
    <row r="362" spans="1:14" s="8" customFormat="1" x14ac:dyDescent="0.2">
      <c r="B362" s="41"/>
      <c r="C362" s="9"/>
      <c r="G362" s="10"/>
      <c r="H362" s="14"/>
      <c r="I362" s="15"/>
      <c r="J362" s="12"/>
      <c r="K362" s="15"/>
      <c r="L362" s="12"/>
      <c r="N362" s="139"/>
    </row>
    <row r="363" spans="1:14" s="8" customFormat="1" x14ac:dyDescent="0.2">
      <c r="B363" s="41"/>
      <c r="C363" s="58" t="s">
        <v>223</v>
      </c>
      <c r="G363" s="10"/>
      <c r="H363" s="14"/>
      <c r="I363" s="15"/>
      <c r="J363" s="12"/>
      <c r="K363" s="15"/>
      <c r="L363" s="12"/>
      <c r="M363" s="12"/>
      <c r="N363" s="139"/>
    </row>
    <row r="364" spans="1:14" s="8" customFormat="1" x14ac:dyDescent="0.2">
      <c r="B364" s="41"/>
      <c r="C364" s="9"/>
      <c r="G364" s="10"/>
      <c r="H364" s="14"/>
      <c r="I364" s="15"/>
      <c r="J364" s="12"/>
      <c r="K364" s="15"/>
      <c r="L364" s="12"/>
      <c r="M364" s="12"/>
      <c r="N364" s="139"/>
    </row>
    <row r="365" spans="1:14" s="8" customFormat="1" x14ac:dyDescent="0.2">
      <c r="A365" s="30"/>
      <c r="B365" s="116" t="s">
        <v>50</v>
      </c>
      <c r="C365" s="31" t="s">
        <v>51</v>
      </c>
      <c r="D365" s="32"/>
      <c r="E365" s="32"/>
      <c r="F365" s="33"/>
      <c r="G365" s="33" t="str">
        <f>+$S$1</f>
        <v>Saldo Contable al</v>
      </c>
      <c r="H365" s="34">
        <f>+$T$1</f>
        <v>42766</v>
      </c>
      <c r="I365" s="35"/>
      <c r="J365" s="36"/>
      <c r="K365" s="37">
        <f>SUM(K366:K368)</f>
        <v>0</v>
      </c>
      <c r="L365" s="12"/>
      <c r="M365" s="12">
        <f>+BCE!H38-BCE!I38</f>
        <v>0</v>
      </c>
      <c r="N365" s="139">
        <f>+K365-M365</f>
        <v>0</v>
      </c>
    </row>
    <row r="366" spans="1:14" s="8" customFormat="1" x14ac:dyDescent="0.2">
      <c r="B366" s="41"/>
      <c r="C366" s="9"/>
      <c r="G366" s="10"/>
      <c r="H366" s="14"/>
      <c r="I366" s="15"/>
      <c r="J366" s="12"/>
      <c r="K366" s="15"/>
      <c r="L366" s="12"/>
      <c r="N366" s="139"/>
    </row>
    <row r="367" spans="1:14" s="8" customFormat="1" x14ac:dyDescent="0.2">
      <c r="B367" s="100"/>
      <c r="C367" s="58" t="s">
        <v>258</v>
      </c>
      <c r="G367" s="59"/>
      <c r="H367" s="98"/>
      <c r="I367" s="60"/>
      <c r="J367" s="12"/>
      <c r="K367" s="60"/>
      <c r="L367" s="12"/>
      <c r="N367" s="139"/>
    </row>
    <row r="368" spans="1:14" s="8" customFormat="1" x14ac:dyDescent="0.2">
      <c r="B368" s="41"/>
      <c r="C368" s="9"/>
      <c r="G368" s="10"/>
      <c r="H368" s="14"/>
      <c r="I368" s="15"/>
      <c r="J368" s="12"/>
      <c r="K368" s="15"/>
      <c r="L368" s="12"/>
      <c r="M368" s="12"/>
      <c r="N368" s="139"/>
    </row>
    <row r="369" spans="1:14" s="8" customFormat="1" x14ac:dyDescent="0.2">
      <c r="A369" s="30"/>
      <c r="B369" s="116" t="s">
        <v>52</v>
      </c>
      <c r="C369" s="31" t="s">
        <v>53</v>
      </c>
      <c r="D369" s="32"/>
      <c r="E369" s="32"/>
      <c r="F369" s="33"/>
      <c r="G369" s="33" t="str">
        <f>+$S$1</f>
        <v>Saldo Contable al</v>
      </c>
      <c r="H369" s="34">
        <f>+$T$1</f>
        <v>42766</v>
      </c>
      <c r="I369" s="35"/>
      <c r="J369" s="36"/>
      <c r="K369" s="37">
        <f>SUM(K370:K372)</f>
        <v>0</v>
      </c>
      <c r="L369" s="12"/>
      <c r="M369" s="12"/>
      <c r="N369" s="139"/>
    </row>
    <row r="370" spans="1:14" s="8" customFormat="1" x14ac:dyDescent="0.2">
      <c r="B370" s="41"/>
      <c r="C370" s="9"/>
      <c r="F370" s="10"/>
      <c r="G370" s="10"/>
      <c r="H370" s="14"/>
      <c r="I370" s="12"/>
      <c r="J370" s="15"/>
      <c r="K370" s="12"/>
      <c r="L370" s="12"/>
      <c r="N370" s="139"/>
    </row>
    <row r="371" spans="1:14" s="8" customFormat="1" x14ac:dyDescent="0.2">
      <c r="B371" s="41"/>
      <c r="C371" s="9"/>
      <c r="F371" s="10"/>
      <c r="G371" s="10"/>
      <c r="H371" s="14"/>
      <c r="I371" s="12"/>
      <c r="J371" s="15"/>
      <c r="K371" s="12"/>
      <c r="L371" s="12"/>
      <c r="M371" s="12"/>
      <c r="N371" s="139"/>
    </row>
    <row r="372" spans="1:14" s="8" customFormat="1" x14ac:dyDescent="0.2">
      <c r="B372" s="41"/>
      <c r="C372" s="9"/>
      <c r="F372" s="10"/>
      <c r="G372" s="10"/>
      <c r="H372" s="14"/>
      <c r="I372" s="12"/>
      <c r="J372" s="15"/>
      <c r="K372" s="12"/>
      <c r="L372" s="12"/>
      <c r="M372" s="12"/>
      <c r="N372" s="139"/>
    </row>
    <row r="373" spans="1:14" s="8" customFormat="1" x14ac:dyDescent="0.2">
      <c r="A373" s="30"/>
      <c r="B373" s="116" t="s">
        <v>54</v>
      </c>
      <c r="C373" s="31" t="s">
        <v>55</v>
      </c>
      <c r="D373" s="32"/>
      <c r="E373" s="32"/>
      <c r="F373" s="33"/>
      <c r="G373" s="33" t="str">
        <f>+$S$1</f>
        <v>Saldo Contable al</v>
      </c>
      <c r="H373" s="34">
        <f>+$T$1</f>
        <v>42766</v>
      </c>
      <c r="I373" s="35"/>
      <c r="J373" s="36"/>
      <c r="K373" s="37">
        <f>SUM(K374:K376)</f>
        <v>-222222</v>
      </c>
      <c r="L373" s="12"/>
      <c r="M373" s="12">
        <f>+BCE!H39-BCE!I39</f>
        <v>-222222</v>
      </c>
      <c r="N373" s="139">
        <f>+K373-M373</f>
        <v>0</v>
      </c>
    </row>
    <row r="374" spans="1:14" s="8" customFormat="1" x14ac:dyDescent="0.2">
      <c r="B374" s="41"/>
      <c r="C374" s="9"/>
      <c r="F374" s="10"/>
      <c r="G374" s="10"/>
      <c r="H374" s="14"/>
      <c r="I374" s="15"/>
      <c r="J374" s="12"/>
      <c r="K374" s="15"/>
      <c r="L374" s="12"/>
      <c r="N374" s="139"/>
    </row>
    <row r="375" spans="1:14" s="8" customFormat="1" x14ac:dyDescent="0.2">
      <c r="A375" s="38"/>
      <c r="B375" s="41"/>
      <c r="C375" s="9" t="s">
        <v>259</v>
      </c>
      <c r="D375" s="9"/>
      <c r="F375" s="39"/>
      <c r="G375" s="9"/>
      <c r="K375" s="15">
        <v>-222222</v>
      </c>
      <c r="L375" s="41" t="s">
        <v>133</v>
      </c>
      <c r="N375" s="141"/>
    </row>
    <row r="376" spans="1:14" s="8" customFormat="1" x14ac:dyDescent="0.2">
      <c r="B376" s="41"/>
      <c r="C376" s="9"/>
      <c r="F376" s="10"/>
      <c r="G376" s="10"/>
      <c r="H376" s="14"/>
      <c r="I376" s="15"/>
      <c r="J376" s="12"/>
      <c r="K376" s="15"/>
      <c r="L376" s="12"/>
      <c r="M376" s="12"/>
      <c r="N376" s="139"/>
    </row>
    <row r="377" spans="1:14" s="8" customFormat="1" x14ac:dyDescent="0.2">
      <c r="A377" s="30"/>
      <c r="B377" s="116" t="s">
        <v>56</v>
      </c>
      <c r="C377" s="31" t="s">
        <v>57</v>
      </c>
      <c r="D377" s="32"/>
      <c r="E377" s="32"/>
      <c r="F377" s="33"/>
      <c r="G377" s="33" t="str">
        <f>+$S$1</f>
        <v>Saldo Contable al</v>
      </c>
      <c r="H377" s="34">
        <f>+$T$1</f>
        <v>42766</v>
      </c>
      <c r="I377" s="35"/>
      <c r="J377" s="36"/>
      <c r="K377" s="37">
        <f>SUM(K378:K381)</f>
        <v>0</v>
      </c>
      <c r="L377" s="12"/>
      <c r="M377" s="12">
        <f>+BCE!H40-BCE!I40</f>
        <v>0</v>
      </c>
      <c r="N377" s="139">
        <f>+K377-M377</f>
        <v>0</v>
      </c>
    </row>
    <row r="378" spans="1:14" s="8" customFormat="1" x14ac:dyDescent="0.2">
      <c r="B378" s="41"/>
      <c r="C378" s="9"/>
      <c r="G378" s="10"/>
      <c r="H378" s="14"/>
      <c r="I378" s="15"/>
      <c r="J378" s="12"/>
      <c r="K378" s="15"/>
      <c r="L378" s="12"/>
      <c r="N378" s="139"/>
    </row>
    <row r="379" spans="1:14" s="8" customFormat="1" x14ac:dyDescent="0.2">
      <c r="B379" s="100"/>
      <c r="C379" s="58" t="s">
        <v>258</v>
      </c>
      <c r="G379" s="59"/>
      <c r="H379" s="98"/>
      <c r="I379" s="60"/>
      <c r="J379" s="12"/>
      <c r="K379" s="60"/>
      <c r="L379" s="12"/>
      <c r="M379" s="12"/>
      <c r="N379" s="139"/>
    </row>
    <row r="380" spans="1:14" s="8" customFormat="1" x14ac:dyDescent="0.2">
      <c r="B380" s="100"/>
      <c r="C380" s="58"/>
      <c r="G380" s="59"/>
      <c r="H380" s="98"/>
      <c r="I380" s="60"/>
      <c r="J380" s="12"/>
      <c r="K380" s="60"/>
      <c r="L380" s="12"/>
      <c r="M380" s="12"/>
      <c r="N380" s="139"/>
    </row>
    <row r="381" spans="1:14" s="8" customFormat="1" x14ac:dyDescent="0.2">
      <c r="B381" s="41"/>
      <c r="C381" s="9"/>
      <c r="G381" s="10"/>
      <c r="H381" s="14"/>
      <c r="I381" s="15"/>
      <c r="J381" s="12"/>
      <c r="K381" s="15"/>
      <c r="L381" s="12"/>
      <c r="M381" s="12"/>
      <c r="N381" s="139"/>
    </row>
    <row r="382" spans="1:14" s="8" customFormat="1" x14ac:dyDescent="0.2">
      <c r="A382" s="30"/>
      <c r="B382" s="116" t="s">
        <v>58</v>
      </c>
      <c r="C382" s="31" t="s">
        <v>59</v>
      </c>
      <c r="D382" s="32"/>
      <c r="E382" s="32"/>
      <c r="F382" s="33"/>
      <c r="G382" s="33" t="str">
        <f>+$S$1</f>
        <v>Saldo Contable al</v>
      </c>
      <c r="H382" s="34">
        <f>+$T$1</f>
        <v>42766</v>
      </c>
      <c r="I382" s="35"/>
      <c r="J382" s="36"/>
      <c r="K382" s="37">
        <f>SUM(K383:K385)</f>
        <v>-2414856190</v>
      </c>
      <c r="L382" s="12"/>
      <c r="M382" s="12">
        <f>+BCE!H41-BCE!I41</f>
        <v>-2414856190</v>
      </c>
      <c r="N382" s="139">
        <f>+K382-M382</f>
        <v>0</v>
      </c>
    </row>
    <row r="383" spans="1:14" s="8" customFormat="1" x14ac:dyDescent="0.2">
      <c r="B383" s="41"/>
      <c r="C383" s="9"/>
      <c r="G383" s="10"/>
      <c r="H383" s="14"/>
      <c r="I383" s="15"/>
      <c r="J383" s="12"/>
      <c r="K383" s="15"/>
      <c r="L383" s="12"/>
      <c r="N383" s="139"/>
    </row>
    <row r="384" spans="1:14" s="8" customFormat="1" x14ac:dyDescent="0.2">
      <c r="B384" s="115" t="s">
        <v>160</v>
      </c>
      <c r="C384" s="9"/>
      <c r="G384" s="10"/>
      <c r="H384" s="14"/>
      <c r="I384" s="15"/>
      <c r="J384" s="12"/>
      <c r="K384" s="15">
        <v>-2414856190</v>
      </c>
      <c r="L384" s="12"/>
      <c r="M384" s="12"/>
      <c r="N384" s="139"/>
    </row>
    <row r="385" spans="1:14" s="8" customFormat="1" x14ac:dyDescent="0.2">
      <c r="B385" s="41"/>
      <c r="C385" s="9"/>
      <c r="G385" s="10"/>
      <c r="H385" s="14"/>
      <c r="I385" s="15"/>
      <c r="J385" s="12"/>
      <c r="K385" s="15"/>
      <c r="L385" s="12"/>
      <c r="M385" s="12"/>
      <c r="N385" s="139"/>
    </row>
    <row r="386" spans="1:14" s="8" customFormat="1" x14ac:dyDescent="0.2">
      <c r="A386" s="30"/>
      <c r="B386" s="116" t="s">
        <v>60</v>
      </c>
      <c r="C386" s="31" t="s">
        <v>61</v>
      </c>
      <c r="D386" s="32"/>
      <c r="E386" s="32"/>
      <c r="F386" s="33"/>
      <c r="G386" s="33" t="str">
        <f>+$S$1</f>
        <v>Saldo Contable al</v>
      </c>
      <c r="H386" s="34">
        <f>+$T$1</f>
        <v>42766</v>
      </c>
      <c r="I386" s="35"/>
      <c r="J386" s="36"/>
      <c r="K386" s="37">
        <f>SUM(K387:K389)</f>
        <v>-969602156</v>
      </c>
      <c r="L386" s="12"/>
      <c r="M386" s="12">
        <f>+BCE!H42-BCE!I42</f>
        <v>-969602156</v>
      </c>
      <c r="N386" s="139">
        <f>+K386-M386</f>
        <v>0</v>
      </c>
    </row>
    <row r="387" spans="1:14" s="8" customFormat="1" x14ac:dyDescent="0.2">
      <c r="B387" s="41"/>
      <c r="C387" s="9"/>
      <c r="G387" s="10"/>
      <c r="H387" s="14"/>
      <c r="I387" s="15"/>
      <c r="J387" s="12"/>
      <c r="K387" s="15"/>
      <c r="L387" s="12"/>
      <c r="N387" s="139"/>
    </row>
    <row r="388" spans="1:14" s="8" customFormat="1" x14ac:dyDescent="0.2">
      <c r="B388" s="115" t="s">
        <v>160</v>
      </c>
      <c r="C388" s="9"/>
      <c r="G388" s="10"/>
      <c r="H388" s="14"/>
      <c r="I388" s="15"/>
      <c r="J388" s="12"/>
      <c r="K388" s="15">
        <v>-969602156</v>
      </c>
      <c r="L388" s="12"/>
      <c r="M388" s="12"/>
      <c r="N388" s="139"/>
    </row>
    <row r="389" spans="1:14" s="8" customFormat="1" x14ac:dyDescent="0.2">
      <c r="B389" s="41"/>
      <c r="C389" s="9"/>
      <c r="G389" s="10"/>
      <c r="H389" s="14"/>
      <c r="I389" s="15"/>
      <c r="J389" s="12"/>
      <c r="K389" s="15"/>
      <c r="L389" s="12"/>
      <c r="M389" s="12"/>
      <c r="N389" s="139"/>
    </row>
    <row r="390" spans="1:14" s="8" customFormat="1" x14ac:dyDescent="0.2">
      <c r="A390" s="30"/>
      <c r="B390" s="116" t="s">
        <v>62</v>
      </c>
      <c r="C390" s="31" t="s">
        <v>63</v>
      </c>
      <c r="D390" s="32"/>
      <c r="E390" s="32"/>
      <c r="F390" s="33"/>
      <c r="G390" s="33" t="str">
        <f>+$S$1</f>
        <v>Saldo Contable al</v>
      </c>
      <c r="H390" s="34">
        <f>+$T$1</f>
        <v>42766</v>
      </c>
      <c r="I390" s="35"/>
      <c r="J390" s="36"/>
      <c r="K390" s="37">
        <f>SUM(K391:K393)</f>
        <v>1737117526</v>
      </c>
      <c r="L390" s="12"/>
      <c r="M390" s="12">
        <f>+BCE!H43-BCE!I43</f>
        <v>1737117526</v>
      </c>
      <c r="N390" s="139">
        <f>+K390-M390</f>
        <v>0</v>
      </c>
    </row>
    <row r="392" spans="1:14" x14ac:dyDescent="0.2">
      <c r="B392" s="115" t="s">
        <v>160</v>
      </c>
      <c r="K392" s="11">
        <v>1737117526</v>
      </c>
    </row>
    <row r="394" spans="1:14" s="8" customFormat="1" x14ac:dyDescent="0.2">
      <c r="A394" s="30"/>
      <c r="B394" s="116">
        <v>23080000</v>
      </c>
      <c r="C394" s="31" t="s">
        <v>232</v>
      </c>
      <c r="D394" s="32"/>
      <c r="E394" s="32"/>
      <c r="F394" s="33"/>
      <c r="G394" s="33" t="str">
        <f>+$S$1</f>
        <v>Saldo Contable al</v>
      </c>
      <c r="H394" s="34">
        <f>+$T$1</f>
        <v>42766</v>
      </c>
      <c r="I394" s="35"/>
      <c r="J394" s="36"/>
      <c r="K394" s="37">
        <f>SUM(K395:K397)</f>
        <v>-786953702</v>
      </c>
      <c r="L394" s="12"/>
      <c r="M394" s="12">
        <f>+BCE!H44-BCE!I44</f>
        <v>-786953702</v>
      </c>
      <c r="N394" s="139">
        <f>+K394-M394</f>
        <v>0</v>
      </c>
    </row>
    <row r="396" spans="1:14" x14ac:dyDescent="0.2">
      <c r="B396" s="115" t="s">
        <v>160</v>
      </c>
      <c r="K396" s="11">
        <v>-786953702</v>
      </c>
    </row>
    <row r="1768" spans="7:7" x14ac:dyDescent="0.2">
      <c r="G1768" s="7" t="s">
        <v>151</v>
      </c>
    </row>
  </sheetData>
  <sheetProtection algorithmName="SHA-512" hashValue="MzGcSMQuwdm0YU468NYNRZlYRx6tcLJzkyBeHf066uivf789wBJo5WIZDzs+gKrwdGYp2FWSyzSvYd0j9RPdAw==" saltValue="8LF/lY/odkBBnUP4P01mBg==" spinCount="100000" sheet="1" objects="1" scenarios="1"/>
  <sortState ref="A221:U246">
    <sortCondition ref="F221"/>
  </sortState>
  <mergeCells count="2">
    <mergeCell ref="A2:K2"/>
    <mergeCell ref="A3:K3"/>
  </mergeCells>
  <pageMargins left="1.2736614173228347" right="0.70866141732283472" top="0.74803149606299213" bottom="0.74803149606299213" header="0.31496062992125984" footer="0.31496062992125984"/>
  <pageSetup scale="95" orientation="landscape" horizontalDpi="4294967293" verticalDpi="4294967293" r:id="rId1"/>
  <rowBreaks count="17" manualBreakCount="17">
    <brk id="12" max="10" man="1"/>
    <brk id="39" max="10" man="1"/>
    <brk id="61" max="10" man="1"/>
    <brk id="83" max="10" man="1"/>
    <brk id="152" max="10" man="1"/>
    <brk id="174" max="10" man="1"/>
    <brk id="195" max="10" man="1"/>
    <brk id="209" max="10" man="1"/>
    <brk id="213" max="10" man="1"/>
    <brk id="217" max="10" man="1"/>
    <brk id="274" max="10" man="1"/>
    <brk id="306" max="10" man="1"/>
    <brk id="322" max="10" man="1"/>
    <brk id="331" max="10" man="1"/>
    <brk id="344" max="10" man="1"/>
    <brk id="372" max="10" man="1"/>
    <brk id="38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H1" sqref="H1:J1048576"/>
    </sheetView>
  </sheetViews>
  <sheetFormatPr baseColWidth="10" defaultColWidth="9.140625" defaultRowHeight="15" x14ac:dyDescent="0.25"/>
  <cols>
    <col min="2" max="2" width="31" customWidth="1"/>
    <col min="3" max="4" width="14.140625" style="2" customWidth="1"/>
    <col min="5" max="5" width="14.140625" customWidth="1"/>
    <col min="6" max="6" width="14.140625" style="134" customWidth="1"/>
    <col min="7" max="7" width="14.42578125" style="134" customWidth="1"/>
    <col min="8" max="10" width="12" style="134" hidden="1" customWidth="1"/>
    <col min="11" max="11" width="14.28515625" style="134" bestFit="1" customWidth="1"/>
    <col min="12" max="12" width="12.7109375" bestFit="1" customWidth="1"/>
    <col min="13" max="14" width="13.5703125" bestFit="1" customWidth="1"/>
    <col min="15" max="15" width="11" bestFit="1" customWidth="1"/>
  </cols>
  <sheetData>
    <row r="1" spans="1:16" x14ac:dyDescent="0.25">
      <c r="C1" s="1"/>
      <c r="D1" s="1"/>
      <c r="F1" s="133"/>
      <c r="M1" s="133"/>
      <c r="O1" s="92"/>
      <c r="P1" s="92"/>
    </row>
    <row r="2" spans="1:16" x14ac:dyDescent="0.25">
      <c r="A2" s="121" t="str">
        <f>+BCE!C1</f>
        <v>PARTIDO DEMOCRATA CRISTIANO</v>
      </c>
      <c r="M2" s="99"/>
      <c r="N2" s="99"/>
      <c r="O2" s="99"/>
      <c r="P2" s="99"/>
    </row>
    <row r="3" spans="1:16" s="99" customFormat="1" x14ac:dyDescent="0.25">
      <c r="A3" s="121"/>
      <c r="C3" s="2"/>
      <c r="D3" s="2"/>
      <c r="F3" s="134"/>
      <c r="G3" s="134"/>
      <c r="H3" s="134"/>
      <c r="I3" s="134"/>
      <c r="J3" s="134"/>
      <c r="K3" s="134"/>
      <c r="M3"/>
      <c r="N3"/>
      <c r="O3"/>
      <c r="P3"/>
    </row>
    <row r="4" spans="1:16" ht="21" x14ac:dyDescent="0.35">
      <c r="A4" s="147" t="s">
        <v>164</v>
      </c>
      <c r="B4" s="147"/>
      <c r="C4" s="147"/>
      <c r="D4" s="147"/>
      <c r="E4" s="147"/>
      <c r="F4" s="147"/>
      <c r="M4" s="87"/>
      <c r="N4" s="87"/>
      <c r="O4" s="99"/>
      <c r="P4" s="99"/>
    </row>
    <row r="5" spans="1:16" s="99" customFormat="1" x14ac:dyDescent="0.25">
      <c r="A5" s="148" t="str">
        <f>+'Analisis de Cuentas'!A3:K3</f>
        <v>Desde el   01/01/2016 Hasta el  31/12/2016</v>
      </c>
      <c r="B5" s="148"/>
      <c r="C5" s="148"/>
      <c r="D5" s="148"/>
      <c r="E5" s="148"/>
      <c r="F5" s="148"/>
      <c r="G5" s="134"/>
      <c r="H5" s="134"/>
      <c r="I5" s="134"/>
      <c r="J5" s="134"/>
      <c r="K5" s="134"/>
      <c r="M5"/>
      <c r="N5"/>
      <c r="O5"/>
      <c r="P5"/>
    </row>
    <row r="6" spans="1:16" ht="15.75" thickBot="1" x14ac:dyDescent="0.3">
      <c r="O6" s="87"/>
      <c r="P6" s="87"/>
    </row>
    <row r="7" spans="1:16" s="87" customFormat="1" ht="15.75" thickBot="1" x14ac:dyDescent="0.3">
      <c r="A7" s="85"/>
      <c r="B7" s="86" t="s">
        <v>165</v>
      </c>
      <c r="C7" s="89" t="s">
        <v>160</v>
      </c>
      <c r="D7" s="89" t="s">
        <v>161</v>
      </c>
      <c r="E7" s="123" t="s">
        <v>162</v>
      </c>
      <c r="F7" s="84" t="s">
        <v>163</v>
      </c>
      <c r="G7" s="132"/>
      <c r="H7" s="132"/>
      <c r="I7" s="132"/>
      <c r="J7" s="132"/>
      <c r="K7" s="132"/>
      <c r="M7"/>
      <c r="N7"/>
      <c r="O7"/>
      <c r="P7"/>
    </row>
    <row r="8" spans="1:16" x14ac:dyDescent="0.25">
      <c r="A8" s="79">
        <v>11010301</v>
      </c>
      <c r="B8" s="80" t="s">
        <v>10</v>
      </c>
      <c r="C8" s="90">
        <v>17097071</v>
      </c>
      <c r="D8" s="122">
        <f t="shared" ref="D8:D14" si="0">+H8-C8</f>
        <v>52960966</v>
      </c>
      <c r="E8" s="90">
        <f t="shared" ref="E8:E14" si="1">+I8</f>
        <v>11445111</v>
      </c>
      <c r="F8" s="81">
        <f t="shared" ref="F8:F14" si="2">+C8+D8-E8</f>
        <v>58612926</v>
      </c>
      <c r="H8" s="134">
        <f>+BCE!D10</f>
        <v>70058037</v>
      </c>
      <c r="I8" s="134">
        <f>+BCE!E10</f>
        <v>11445111</v>
      </c>
      <c r="J8" s="134">
        <f>+BCE!F10</f>
        <v>58612926</v>
      </c>
    </row>
    <row r="9" spans="1:16" x14ac:dyDescent="0.25">
      <c r="A9" s="79">
        <v>11010302</v>
      </c>
      <c r="B9" s="80" t="s">
        <v>12</v>
      </c>
      <c r="C9" s="90">
        <v>978340</v>
      </c>
      <c r="D9" s="122">
        <f t="shared" si="0"/>
        <v>1012120</v>
      </c>
      <c r="E9" s="90">
        <f t="shared" si="1"/>
        <v>794171</v>
      </c>
      <c r="F9" s="81">
        <f t="shared" si="2"/>
        <v>1196289</v>
      </c>
      <c r="H9" s="134">
        <f>+BCE!D11</f>
        <v>1990460</v>
      </c>
      <c r="I9" s="134">
        <f>+BCE!E11</f>
        <v>794171</v>
      </c>
      <c r="J9" s="134">
        <f>+BCE!F11</f>
        <v>1196289</v>
      </c>
    </row>
    <row r="10" spans="1:16" x14ac:dyDescent="0.25">
      <c r="A10" s="79">
        <v>11010303</v>
      </c>
      <c r="B10" s="80" t="s">
        <v>14</v>
      </c>
      <c r="C10" s="90">
        <v>0</v>
      </c>
      <c r="D10" s="122">
        <f t="shared" si="0"/>
        <v>0</v>
      </c>
      <c r="E10" s="90">
        <f t="shared" si="1"/>
        <v>0</v>
      </c>
      <c r="F10" s="81">
        <f t="shared" si="2"/>
        <v>0</v>
      </c>
      <c r="M10" s="99"/>
      <c r="N10" s="99"/>
    </row>
    <row r="11" spans="1:16" x14ac:dyDescent="0.25">
      <c r="A11" s="79">
        <v>11010304</v>
      </c>
      <c r="B11" s="80" t="s">
        <v>143</v>
      </c>
      <c r="C11" s="90">
        <v>2258708</v>
      </c>
      <c r="D11" s="122">
        <f t="shared" si="0"/>
        <v>256745028</v>
      </c>
      <c r="E11" s="90">
        <f t="shared" si="1"/>
        <v>99007058</v>
      </c>
      <c r="F11" s="81">
        <f t="shared" si="2"/>
        <v>159996678</v>
      </c>
      <c r="H11" s="134">
        <f>+BCE!D12</f>
        <v>259003736</v>
      </c>
      <c r="I11" s="134">
        <f>+BCE!E12</f>
        <v>99007058</v>
      </c>
      <c r="J11" s="134">
        <f>+BCE!F12</f>
        <v>159996678</v>
      </c>
      <c r="L11" s="16"/>
    </row>
    <row r="12" spans="1:16" x14ac:dyDescent="0.25">
      <c r="A12" s="79">
        <v>11010305</v>
      </c>
      <c r="B12" s="80" t="s">
        <v>172</v>
      </c>
      <c r="C12" s="90">
        <v>51087</v>
      </c>
      <c r="D12" s="122">
        <f t="shared" si="0"/>
        <v>0</v>
      </c>
      <c r="E12" s="90">
        <f t="shared" si="1"/>
        <v>0</v>
      </c>
      <c r="F12" s="81">
        <f t="shared" si="2"/>
        <v>51087</v>
      </c>
      <c r="H12" s="134">
        <f>+BCE!D13</f>
        <v>51087</v>
      </c>
      <c r="I12" s="134">
        <f>+BCE!E13</f>
        <v>0</v>
      </c>
      <c r="J12" s="134">
        <f>+BCE!F13</f>
        <v>51087</v>
      </c>
      <c r="O12" s="99"/>
      <c r="P12" s="99"/>
    </row>
    <row r="13" spans="1:16" s="99" customFormat="1" x14ac:dyDescent="0.25">
      <c r="A13" s="79">
        <v>11010306</v>
      </c>
      <c r="B13" s="80" t="s">
        <v>188</v>
      </c>
      <c r="C13" s="90">
        <v>3841</v>
      </c>
      <c r="D13" s="122">
        <f>+H13-C13</f>
        <v>0</v>
      </c>
      <c r="E13" s="90">
        <f>+I13</f>
        <v>0</v>
      </c>
      <c r="F13" s="81">
        <f>+C13+D13-E13</f>
        <v>3841</v>
      </c>
      <c r="G13" s="134"/>
      <c r="H13" s="134">
        <f>+BCE!D14</f>
        <v>3841</v>
      </c>
      <c r="I13" s="134">
        <f>+BCE!E14</f>
        <v>0</v>
      </c>
      <c r="J13" s="134">
        <f>+BCE!F14</f>
        <v>3841</v>
      </c>
      <c r="K13" s="134"/>
      <c r="M13"/>
      <c r="N13"/>
      <c r="O13"/>
      <c r="P13"/>
    </row>
    <row r="14" spans="1:16" ht="15.75" thickBot="1" x14ac:dyDescent="0.3">
      <c r="A14" s="79">
        <v>11050400</v>
      </c>
      <c r="B14" s="80" t="s">
        <v>17</v>
      </c>
      <c r="C14" s="90">
        <v>50000000</v>
      </c>
      <c r="D14" s="122">
        <f t="shared" si="0"/>
        <v>0</v>
      </c>
      <c r="E14" s="90">
        <f t="shared" si="1"/>
        <v>50000000</v>
      </c>
      <c r="F14" s="81">
        <f t="shared" si="2"/>
        <v>0</v>
      </c>
      <c r="H14" s="134">
        <f>+BCE!D16</f>
        <v>50000000</v>
      </c>
      <c r="I14" s="134">
        <f>+BCE!E16</f>
        <v>50000000</v>
      </c>
      <c r="J14" s="134">
        <f>+BCE!F16</f>
        <v>0</v>
      </c>
    </row>
    <row r="15" spans="1:16" ht="15.75" thickBot="1" x14ac:dyDescent="0.3">
      <c r="A15" s="82"/>
      <c r="B15" s="83" t="s">
        <v>80</v>
      </c>
      <c r="C15" s="91">
        <f>SUM(C8:C14)</f>
        <v>70389047</v>
      </c>
      <c r="D15" s="91">
        <f>SUM(D8:D14)</f>
        <v>310718114</v>
      </c>
      <c r="E15" s="91">
        <f>SUM(E8:E14)</f>
        <v>161246340</v>
      </c>
      <c r="F15" s="88">
        <f>SUM(F8:F14)</f>
        <v>219860821</v>
      </c>
    </row>
    <row r="16" spans="1:16" ht="15.75" thickBot="1" x14ac:dyDescent="0.3"/>
    <row r="17" spans="1:6" ht="16.5" thickBot="1" x14ac:dyDescent="0.3">
      <c r="A17" s="102"/>
      <c r="B17" s="103" t="s">
        <v>167</v>
      </c>
      <c r="C17" s="103"/>
      <c r="D17" s="103"/>
      <c r="E17" s="104"/>
      <c r="F17" s="131">
        <f>+F15-C15</f>
        <v>149471774</v>
      </c>
    </row>
    <row r="18" spans="1:6" hidden="1" x14ac:dyDescent="0.25">
      <c r="C18" s="2" t="s">
        <v>166</v>
      </c>
      <c r="F18" s="134">
        <f>+BCE!J73</f>
        <v>219628965</v>
      </c>
    </row>
    <row r="19" spans="1:6" hidden="1" x14ac:dyDescent="0.25">
      <c r="C19" s="2" t="s">
        <v>168</v>
      </c>
      <c r="F19" s="134">
        <f>+F18-F17</f>
        <v>70157191</v>
      </c>
    </row>
  </sheetData>
  <sheetProtection algorithmName="SHA-512" hashValue="RoznOVOFoCEcr7Lpzq11B2GRdIUpOavknUNuBNynaeFXGtPYzHPjwIvy4vf52bipTAfjRVh/Q312aQsRRyKQqA==" saltValue="WljeQRKJ8u6qclGOhDl5EQ==" spinCount="100000" sheet="1" objects="1" scenarios="1"/>
  <mergeCells count="2">
    <mergeCell ref="A4:F4"/>
    <mergeCell ref="A5:F5"/>
  </mergeCells>
  <pageMargins left="0.7" right="0.7" top="0.75" bottom="0.75" header="0.3" footer="0.3"/>
  <pageSetup scale="94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B6" sqref="B6"/>
    </sheetView>
  </sheetViews>
  <sheetFormatPr baseColWidth="10" defaultRowHeight="15" x14ac:dyDescent="0.25"/>
  <cols>
    <col min="1" max="1" width="32.5703125" bestFit="1" customWidth="1"/>
  </cols>
  <sheetData>
    <row r="1" spans="1:2" x14ac:dyDescent="0.25">
      <c r="A1" s="121" t="str">
        <f>+BCE!C1</f>
        <v>PARTIDO DEMOCRATA CRISTIANO</v>
      </c>
      <c r="B1" s="99"/>
    </row>
    <row r="2" spans="1:2" x14ac:dyDescent="0.25">
      <c r="A2" s="99"/>
      <c r="B2" s="99"/>
    </row>
    <row r="3" spans="1:2" x14ac:dyDescent="0.25">
      <c r="A3" s="93" t="s">
        <v>177</v>
      </c>
    </row>
    <row r="4" spans="1:2" x14ac:dyDescent="0.25">
      <c r="A4" s="93"/>
    </row>
    <row r="5" spans="1:2" x14ac:dyDescent="0.25">
      <c r="A5" t="str">
        <f>+'Analisis de Cuentas'!C373</f>
        <v>Retenciones Honorarios y Dietas</v>
      </c>
      <c r="B5" s="144">
        <v>-906522</v>
      </c>
    </row>
    <row r="6" spans="1:2" x14ac:dyDescent="0.25">
      <c r="A6" t="str">
        <f>+'Analisis de Cuentas'!C377</f>
        <v>Retenciones Impto. Unico 2º Categ.</v>
      </c>
      <c r="B6" s="92">
        <f>-LR!K44</f>
        <v>-69352</v>
      </c>
    </row>
    <row r="8" spans="1:2" ht="15.75" thickBot="1" x14ac:dyDescent="0.3">
      <c r="A8" s="94" t="s">
        <v>178</v>
      </c>
      <c r="B8" s="95">
        <f>SUM(B5:B7)</f>
        <v>-975874</v>
      </c>
    </row>
  </sheetData>
  <sheetProtection algorithmName="SHA-512" hashValue="QZh9o+KXnEk//3lt94mm/dyGTZYCmyRcHHFqSTmjIQ1zVtUlR7gLG7xieWSeWBkQQlygHD9+L5IirmPOY/Y79w==" saltValue="hF6lc38xhtmccwWBke8+GA==" spinCount="100000" sheet="1" objects="1" scenarios="1"/>
  <pageMargins left="0.7" right="0.7" top="0.75" bottom="0.75" header="0.3" footer="0.3"/>
  <pageSetup paperSize="12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H1:AH27"/>
  <sheetViews>
    <sheetView workbookViewId="0">
      <selection activeCell="H11" sqref="H11"/>
    </sheetView>
  </sheetViews>
  <sheetFormatPr baseColWidth="10" defaultRowHeight="15" x14ac:dyDescent="0.25"/>
  <cols>
    <col min="6" max="6" width="25.140625" customWidth="1"/>
    <col min="7" max="7" width="0.85546875" customWidth="1"/>
    <col min="8" max="8" width="33.7109375" bestFit="1" customWidth="1"/>
    <col min="14" max="15" width="11.42578125" style="99"/>
    <col min="27" max="34" width="0" hidden="1" customWidth="1"/>
  </cols>
  <sheetData>
    <row r="1" spans="8:34" ht="30" x14ac:dyDescent="0.25">
      <c r="H1" s="126" t="s">
        <v>176</v>
      </c>
    </row>
    <row r="2" spans="8:34" x14ac:dyDescent="0.25">
      <c r="H2" s="93"/>
    </row>
    <row r="3" spans="8:34" x14ac:dyDescent="0.25">
      <c r="H3" s="127" t="str">
        <f>+'Analisis de Cuentas'!C345</f>
        <v>AFP</v>
      </c>
      <c r="I3" s="128">
        <f>-99949-131991-390152-278542-262176-170748</f>
        <v>-1333558</v>
      </c>
    </row>
    <row r="4" spans="8:34" x14ac:dyDescent="0.25">
      <c r="H4" s="127" t="str">
        <f>+'Analisis de Cuentas'!C349</f>
        <v>ISAPRE</v>
      </c>
      <c r="I4" s="128">
        <v>-360925</v>
      </c>
      <c r="AC4" t="s">
        <v>184</v>
      </c>
      <c r="AG4" t="s">
        <v>185</v>
      </c>
      <c r="AH4" t="s">
        <v>186</v>
      </c>
    </row>
    <row r="5" spans="8:34" x14ac:dyDescent="0.25">
      <c r="H5" s="127" t="str">
        <f>+'Analisis de Cuentas'!C357</f>
        <v>Mutual de Seguridad CCHC por pagar</v>
      </c>
      <c r="I5" s="128">
        <v>-118458</v>
      </c>
      <c r="AA5">
        <v>1139418</v>
      </c>
      <c r="AB5">
        <f>+AA5</f>
        <v>1139418</v>
      </c>
      <c r="AC5">
        <v>153692</v>
      </c>
      <c r="AD5" t="s">
        <v>180</v>
      </c>
      <c r="AE5">
        <f>SUM(AC5:AC11)</f>
        <v>1132695</v>
      </c>
      <c r="AG5">
        <v>154937</v>
      </c>
      <c r="AH5">
        <f>+AG5-AC5</f>
        <v>1245</v>
      </c>
    </row>
    <row r="6" spans="8:34" x14ac:dyDescent="0.25">
      <c r="H6" s="127" t="str">
        <f>+'Analisis de Cuentas'!C361</f>
        <v>CCAF Los Andes por pagar</v>
      </c>
      <c r="I6" s="128">
        <v>-25289</v>
      </c>
      <c r="AA6">
        <v>65377</v>
      </c>
      <c r="AB6">
        <f>+AA6+AA7+AA9</f>
        <v>482886</v>
      </c>
      <c r="AC6">
        <v>187489</v>
      </c>
      <c r="AD6" t="s">
        <v>180</v>
      </c>
      <c r="AE6">
        <f>SUM(AC12:AC15,AC24,AC18,AC19)</f>
        <v>575040</v>
      </c>
      <c r="AF6">
        <f>151503+35986</f>
        <v>187489</v>
      </c>
      <c r="AG6">
        <f>152731+36220</f>
        <v>188951</v>
      </c>
      <c r="AH6">
        <f>+AG6-AC6</f>
        <v>1462</v>
      </c>
    </row>
    <row r="7" spans="8:34" x14ac:dyDescent="0.25">
      <c r="H7" s="127" t="str">
        <f>+'Analisis de Cuentas'!C365</f>
        <v>INP por pagar</v>
      </c>
      <c r="I7" s="128">
        <v>-269752</v>
      </c>
      <c r="AA7">
        <v>77427</v>
      </c>
      <c r="AC7">
        <v>169490</v>
      </c>
      <c r="AD7" t="s">
        <v>180</v>
      </c>
      <c r="AF7">
        <f>158840+10650</f>
        <v>169490</v>
      </c>
      <c r="AG7">
        <f>160127+10719</f>
        <v>170846</v>
      </c>
      <c r="AH7">
        <f>+AG7-AC7</f>
        <v>1356</v>
      </c>
    </row>
    <row r="8" spans="8:34" x14ac:dyDescent="0.25">
      <c r="AA8">
        <v>199647</v>
      </c>
      <c r="AB8">
        <f>+AA8</f>
        <v>199647</v>
      </c>
      <c r="AC8">
        <v>80531</v>
      </c>
      <c r="AD8" t="s">
        <v>180</v>
      </c>
      <c r="AE8">
        <f>+AC17</f>
        <v>100812</v>
      </c>
    </row>
    <row r="9" spans="8:34" ht="15.75" thickBot="1" x14ac:dyDescent="0.3">
      <c r="H9" s="94" t="s">
        <v>202</v>
      </c>
      <c r="I9" s="95">
        <f>SUM(I3:I8)</f>
        <v>-2107982</v>
      </c>
      <c r="AA9">
        <v>340082</v>
      </c>
      <c r="AC9">
        <v>40402</v>
      </c>
      <c r="AD9" t="s">
        <v>180</v>
      </c>
      <c r="AF9">
        <f>32677+7725</f>
        <v>40402</v>
      </c>
      <c r="AG9">
        <f>32942+7775</f>
        <v>40717</v>
      </c>
      <c r="AH9">
        <f>+AG9-AC9</f>
        <v>315</v>
      </c>
    </row>
    <row r="10" spans="8:34" x14ac:dyDescent="0.25">
      <c r="AC10">
        <v>249213</v>
      </c>
      <c r="AD10" t="s">
        <v>180</v>
      </c>
      <c r="AF10">
        <f>111809+28140</f>
        <v>139949</v>
      </c>
      <c r="AG10">
        <f>112715+28323</f>
        <v>141038</v>
      </c>
      <c r="AH10" s="96">
        <f>+AG10-AC10</f>
        <v>-108175</v>
      </c>
    </row>
    <row r="11" spans="8:34" x14ac:dyDescent="0.25">
      <c r="H11" s="99"/>
      <c r="AA11">
        <f>SUM(AA5:AA10)</f>
        <v>1821951</v>
      </c>
      <c r="AB11">
        <f>SUM(AB5:AB10)</f>
        <v>1821951</v>
      </c>
      <c r="AC11">
        <v>251878</v>
      </c>
      <c r="AD11" t="s">
        <v>180</v>
      </c>
      <c r="AE11">
        <f>SUM(AE5:AE10)</f>
        <v>1808547</v>
      </c>
      <c r="AF11">
        <f>372661+66815</f>
        <v>439476</v>
      </c>
      <c r="AG11">
        <f>375680+67249</f>
        <v>442929</v>
      </c>
      <c r="AH11" s="96">
        <f>+AG11-AC11</f>
        <v>191051</v>
      </c>
    </row>
    <row r="12" spans="8:34" x14ac:dyDescent="0.25">
      <c r="AC12" s="96">
        <v>64675</v>
      </c>
      <c r="AD12" t="s">
        <v>179</v>
      </c>
      <c r="AG12">
        <v>65377</v>
      </c>
      <c r="AH12">
        <f>+AG12-AC12</f>
        <v>702</v>
      </c>
    </row>
    <row r="13" spans="8:34" x14ac:dyDescent="0.25">
      <c r="AC13" s="97"/>
    </row>
    <row r="14" spans="8:34" x14ac:dyDescent="0.25">
      <c r="AA14">
        <v>58542</v>
      </c>
      <c r="AC14" s="97">
        <f>178547-101952</f>
        <v>76595</v>
      </c>
      <c r="AD14" t="s">
        <v>179</v>
      </c>
      <c r="AF14">
        <v>76595</v>
      </c>
      <c r="AG14">
        <v>77427</v>
      </c>
      <c r="AH14" s="97">
        <f>+AG14-AC14</f>
        <v>832</v>
      </c>
    </row>
    <row r="15" spans="8:34" x14ac:dyDescent="0.25">
      <c r="AA15">
        <f>+AA11+AA14</f>
        <v>1880493</v>
      </c>
      <c r="AC15" s="96">
        <v>104638</v>
      </c>
      <c r="AD15" t="s">
        <v>179</v>
      </c>
    </row>
    <row r="17" spans="9:34" x14ac:dyDescent="0.25">
      <c r="AC17">
        <v>100812</v>
      </c>
      <c r="AD17" t="s">
        <v>182</v>
      </c>
      <c r="AG17">
        <v>199647</v>
      </c>
      <c r="AH17">
        <f>+AG17-AC17</f>
        <v>98835</v>
      </c>
    </row>
    <row r="18" spans="9:34" x14ac:dyDescent="0.25">
      <c r="AC18">
        <v>298484</v>
      </c>
      <c r="AD18" t="s">
        <v>183</v>
      </c>
      <c r="AG18">
        <v>340082</v>
      </c>
      <c r="AH18">
        <f>+AG18-AC18</f>
        <v>41598</v>
      </c>
    </row>
    <row r="19" spans="9:34" x14ac:dyDescent="0.25">
      <c r="AC19">
        <v>2665</v>
      </c>
      <c r="AD19" t="s">
        <v>179</v>
      </c>
    </row>
    <row r="20" spans="9:34" x14ac:dyDescent="0.25">
      <c r="AC20">
        <f>SUM(AC5:AC19)</f>
        <v>1780564</v>
      </c>
      <c r="AD20" t="s">
        <v>187</v>
      </c>
      <c r="AG20">
        <f>SUM(AG5:AG19)</f>
        <v>1821951</v>
      </c>
    </row>
    <row r="21" spans="9:34" x14ac:dyDescent="0.25">
      <c r="AC21">
        <f>+AC20-AA11</f>
        <v>-41387</v>
      </c>
    </row>
    <row r="24" spans="9:34" x14ac:dyDescent="0.25">
      <c r="AC24">
        <v>27983</v>
      </c>
      <c r="AD24" t="s">
        <v>181</v>
      </c>
    </row>
    <row r="26" spans="9:34" x14ac:dyDescent="0.25">
      <c r="I26" s="6"/>
    </row>
    <row r="27" spans="9:34" x14ac:dyDescent="0.25">
      <c r="I27" s="92"/>
    </row>
  </sheetData>
  <sheetProtection algorithmName="SHA-512" hashValue="bnBCZ0cKLAreHPZ5ggXaHyvo6i9MKCeATdk1jpdVRSoZJGu+k4JwRQNWAltQIWM8IXA9wk36IaL4HEUyxFCt1A==" saltValue="JAGwkXnmwU8g4HSQCGwH+A==" spinCount="100000" sheet="1" objects="1" scenarios="1"/>
  <pageMargins left="0.7" right="0.7" top="0.75" bottom="0.75" header="0.3" footer="0.3"/>
  <pageSetup paperSize="12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K43:K44"/>
  <sheetViews>
    <sheetView topLeftCell="A24" workbookViewId="0">
      <selection activeCell="K44" sqref="K44"/>
    </sheetView>
  </sheetViews>
  <sheetFormatPr baseColWidth="10" defaultRowHeight="15" x14ac:dyDescent="0.25"/>
  <sheetData>
    <row r="43" spans="11:11" x14ac:dyDescent="0.25">
      <c r="K43" t="s">
        <v>221</v>
      </c>
    </row>
    <row r="44" spans="11:11" x14ac:dyDescent="0.25">
      <c r="K44">
        <v>69352</v>
      </c>
    </row>
  </sheetData>
  <sheetProtection algorithmName="SHA-512" hashValue="G/1asDvOJd3kP/ANLhsLUH/qYkdBc8Nsv6lYhk3usbdVvUq1sKOQSh+9p9nqleasBF9VYQQFlkRCM19KIp0Spw==" saltValue="RO6TgdomkQapaFWD2lRcxw==" spinCount="100000" sheet="1" objects="1" scenarios="1"/>
  <pageMargins left="0.70866141732283472" right="0.70866141732283472" top="0.74803149606299213" bottom="0.74803149606299213" header="0.31496062992125984" footer="0.31496062992125984"/>
  <pageSetup paperSize="125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BCE</vt:lpstr>
      <vt:lpstr>Analisis de Cuentas</vt:lpstr>
      <vt:lpstr>Apertura</vt:lpstr>
      <vt:lpstr>F29</vt:lpstr>
      <vt:lpstr>Cot prev</vt:lpstr>
      <vt:lpstr>LR</vt:lpstr>
      <vt:lpstr>'Analisis de Cuentas'!Área_de_impresión</vt:lpstr>
      <vt:lpstr>Apertura!Área_de_impresión</vt:lpstr>
      <vt:lpstr>'Analisis de Cuentas'!Títulos_a_imprimir</vt:lpstr>
      <vt:lpstr>BCE!Títulos_a_imprimir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2017-02-17T07:44:01Z</dcterms:modified>
</cp:coreProperties>
</file>